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rv\disk h\ספריית מבצעים\סניפים\טבלאות מבצעים כללי\2024\"/>
    </mc:Choice>
  </mc:AlternateContent>
  <xr:revisionPtr revIDLastSave="0" documentId="13_ncr:1_{A1210D98-A67D-4F4D-B63E-63658E64E340}" xr6:coauthVersionLast="36" xr6:coauthVersionMax="36" xr10:uidLastSave="{00000000-0000-0000-0000-000000000000}"/>
  <bookViews>
    <workbookView xWindow="0" yWindow="0" windowWidth="28800" windowHeight="11805" xr2:uid="{9C117184-D310-438B-AAF0-1600DCB1C099}"/>
  </bookViews>
  <sheets>
    <sheet name="מאי-יוני 2024" sheetId="3" r:id="rId1"/>
    <sheet name="קרטון כולל כולל" sheetId="4" state="hidden" r:id="rId2"/>
    <sheet name="יקבי כרמל (2)" sheetId="2" state="hidden" r:id="rId3"/>
    <sheet name="יקבי כרמל" sheetId="1" state="hidden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3" l="1"/>
  <c r="P18" i="4" l="1"/>
  <c r="O18" i="4" s="1"/>
  <c r="P17" i="4"/>
  <c r="O17" i="4" s="1"/>
  <c r="M32" i="4"/>
  <c r="L32" i="4" s="1"/>
  <c r="M31" i="4"/>
  <c r="W31" i="4" s="1"/>
  <c r="M30" i="4"/>
  <c r="L30" i="4" s="1"/>
  <c r="W29" i="4"/>
  <c r="Z29" i="4" s="1"/>
  <c r="M28" i="4"/>
  <c r="M27" i="4"/>
  <c r="W27" i="4" s="1"/>
  <c r="W26" i="4"/>
  <c r="Z26" i="4" s="1"/>
  <c r="W23" i="4"/>
  <c r="Z23" i="4" s="1"/>
  <c r="W22" i="4"/>
  <c r="Z22" i="4" s="1"/>
  <c r="W21" i="4"/>
  <c r="Z21" i="4" s="1"/>
  <c r="M20" i="4"/>
  <c r="M19" i="4"/>
  <c r="M18" i="4"/>
  <c r="L18" i="4" s="1"/>
  <c r="M17" i="4"/>
  <c r="L17" i="4" s="1"/>
  <c r="M16" i="4"/>
  <c r="J32" i="4"/>
  <c r="I32" i="4" s="1"/>
  <c r="J31" i="4"/>
  <c r="J30" i="4"/>
  <c r="J29" i="4"/>
  <c r="V29" i="4" s="1"/>
  <c r="Y29" i="4" s="1"/>
  <c r="J28" i="4"/>
  <c r="I28" i="4" s="1"/>
  <c r="J27" i="4"/>
  <c r="J26" i="4"/>
  <c r="V26" i="4" s="1"/>
  <c r="Y26" i="4" s="1"/>
  <c r="J25" i="4"/>
  <c r="V25" i="4" s="1"/>
  <c r="J24" i="4"/>
  <c r="V24" i="4" s="1"/>
  <c r="J23" i="4"/>
  <c r="V23" i="4" s="1"/>
  <c r="J22" i="4"/>
  <c r="J21" i="4"/>
  <c r="J20" i="4"/>
  <c r="V20" i="4" s="1"/>
  <c r="J19" i="4"/>
  <c r="J18" i="4"/>
  <c r="V18" i="4" s="1"/>
  <c r="J17" i="4"/>
  <c r="I17" i="4" s="1"/>
  <c r="J16" i="4"/>
  <c r="G17" i="4"/>
  <c r="G18" i="4"/>
  <c r="G19" i="4"/>
  <c r="G20" i="4"/>
  <c r="G21" i="4"/>
  <c r="F21" i="4" s="1"/>
  <c r="G22" i="4"/>
  <c r="U22" i="4" s="1"/>
  <c r="G23" i="4"/>
  <c r="G24" i="4"/>
  <c r="U24" i="4" s="1"/>
  <c r="G25" i="4"/>
  <c r="U25" i="4" s="1"/>
  <c r="G26" i="4"/>
  <c r="G27" i="4"/>
  <c r="G28" i="4"/>
  <c r="F28" i="4" s="1"/>
  <c r="G29" i="4"/>
  <c r="U29" i="4" s="1"/>
  <c r="G30" i="4"/>
  <c r="G31" i="4"/>
  <c r="F31" i="4" s="1"/>
  <c r="G32" i="4"/>
  <c r="U32" i="4" s="1"/>
  <c r="G16" i="4"/>
  <c r="AF31" i="4"/>
  <c r="AF23" i="4"/>
  <c r="W32" i="4"/>
  <c r="L31" i="4"/>
  <c r="V31" i="4"/>
  <c r="V30" i="4"/>
  <c r="I30" i="4"/>
  <c r="F30" i="4"/>
  <c r="W28" i="4"/>
  <c r="V28" i="4"/>
  <c r="L28" i="4"/>
  <c r="L27" i="4"/>
  <c r="V27" i="4"/>
  <c r="F27" i="4"/>
  <c r="U26" i="4"/>
  <c r="F26" i="4"/>
  <c r="W25" i="4"/>
  <c r="Z25" i="4" s="1"/>
  <c r="W24" i="4"/>
  <c r="Z24" i="4" s="1"/>
  <c r="U23" i="4"/>
  <c r="X23" i="4" s="1"/>
  <c r="F23" i="4"/>
  <c r="V22" i="4"/>
  <c r="I22" i="4"/>
  <c r="U21" i="4"/>
  <c r="V21" i="4"/>
  <c r="W20" i="4"/>
  <c r="L20" i="4"/>
  <c r="U19" i="4"/>
  <c r="W19" i="4"/>
  <c r="F19" i="4"/>
  <c r="U18" i="4"/>
  <c r="W17" i="4"/>
  <c r="W16" i="4"/>
  <c r="L16" i="4"/>
  <c r="P15" i="4"/>
  <c r="M15" i="4"/>
  <c r="W15" i="4" s="1"/>
  <c r="Z15" i="4" s="1"/>
  <c r="J15" i="4"/>
  <c r="V15" i="4" s="1"/>
  <c r="G15" i="4"/>
  <c r="U15" i="4" s="1"/>
  <c r="P14" i="4"/>
  <c r="M14" i="4"/>
  <c r="W14" i="4" s="1"/>
  <c r="Z14" i="4" s="1"/>
  <c r="J14" i="4"/>
  <c r="V14" i="4" s="1"/>
  <c r="Y14" i="4" s="1"/>
  <c r="G14" i="4"/>
  <c r="U14" i="4" s="1"/>
  <c r="X14" i="4" s="1"/>
  <c r="R13" i="4"/>
  <c r="P13" i="4"/>
  <c r="M13" i="4"/>
  <c r="W13" i="4" s="1"/>
  <c r="Z13" i="4" s="1"/>
  <c r="J13" i="4"/>
  <c r="V13" i="4" s="1"/>
  <c r="Y13" i="4" s="1"/>
  <c r="G13" i="4"/>
  <c r="U13" i="4" s="1"/>
  <c r="X13" i="4" s="1"/>
  <c r="L12" i="4"/>
  <c r="I12" i="4"/>
  <c r="F12" i="4"/>
  <c r="P11" i="4"/>
  <c r="M11" i="4"/>
  <c r="W11" i="4" s="1"/>
  <c r="Z11" i="4" s="1"/>
  <c r="J11" i="4"/>
  <c r="V11" i="4" s="1"/>
  <c r="Y11" i="4" s="1"/>
  <c r="G11" i="4"/>
  <c r="U11" i="4" s="1"/>
  <c r="X11" i="4" s="1"/>
  <c r="P10" i="4"/>
  <c r="M10" i="4"/>
  <c r="W10" i="4" s="1"/>
  <c r="Z10" i="4" s="1"/>
  <c r="J10" i="4"/>
  <c r="V10" i="4" s="1"/>
  <c r="Y10" i="4" s="1"/>
  <c r="G10" i="4"/>
  <c r="U10" i="4" s="1"/>
  <c r="X10" i="4" s="1"/>
  <c r="P9" i="4"/>
  <c r="M9" i="4"/>
  <c r="W9" i="4" s="1"/>
  <c r="Z9" i="4" s="1"/>
  <c r="J9" i="4"/>
  <c r="V9" i="4" s="1"/>
  <c r="Y9" i="4" s="1"/>
  <c r="G9" i="4"/>
  <c r="U9" i="4" s="1"/>
  <c r="X9" i="4" s="1"/>
  <c r="O8" i="4"/>
  <c r="M8" i="4"/>
  <c r="W8" i="4" s="1"/>
  <c r="Z8" i="4" s="1"/>
  <c r="J8" i="4"/>
  <c r="V8" i="4" s="1"/>
  <c r="Y8" i="4" s="1"/>
  <c r="G8" i="4"/>
  <c r="U8" i="4" s="1"/>
  <c r="X8" i="4" s="1"/>
  <c r="R7" i="4"/>
  <c r="P7" i="4"/>
  <c r="M7" i="4"/>
  <c r="W7" i="4" s="1"/>
  <c r="Z7" i="4" s="1"/>
  <c r="J7" i="4"/>
  <c r="V7" i="4" s="1"/>
  <c r="Y7" i="4" s="1"/>
  <c r="G7" i="4"/>
  <c r="U7" i="4" s="1"/>
  <c r="X7" i="4" s="1"/>
  <c r="R6" i="4"/>
  <c r="O6" i="4"/>
  <c r="M6" i="4"/>
  <c r="W6" i="4" s="1"/>
  <c r="Z6" i="4" s="1"/>
  <c r="J6" i="4"/>
  <c r="V6" i="4" s="1"/>
  <c r="Y6" i="4" s="1"/>
  <c r="G6" i="4"/>
  <c r="U6" i="4" s="1"/>
  <c r="X6" i="4" s="1"/>
  <c r="G35" i="3"/>
  <c r="H35" i="3"/>
  <c r="I35" i="3"/>
  <c r="J35" i="3"/>
  <c r="K35" i="3"/>
  <c r="L35" i="3"/>
  <c r="M35" i="3"/>
  <c r="N35" i="3"/>
  <c r="O35" i="3"/>
  <c r="P35" i="3"/>
  <c r="G36" i="3"/>
  <c r="H36" i="3"/>
  <c r="I36" i="3"/>
  <c r="J36" i="3"/>
  <c r="K36" i="3"/>
  <c r="L36" i="3"/>
  <c r="M36" i="3"/>
  <c r="N36" i="3"/>
  <c r="O36" i="3"/>
  <c r="P36" i="3"/>
  <c r="G37" i="3"/>
  <c r="H37" i="3"/>
  <c r="I37" i="3"/>
  <c r="J37" i="3"/>
  <c r="K37" i="3"/>
  <c r="L37" i="3"/>
  <c r="M37" i="3"/>
  <c r="N37" i="3"/>
  <c r="O37" i="3"/>
  <c r="P37" i="3"/>
  <c r="G38" i="3"/>
  <c r="H38" i="3"/>
  <c r="I38" i="3"/>
  <c r="J38" i="3"/>
  <c r="K38" i="3"/>
  <c r="L38" i="3"/>
  <c r="M38" i="3"/>
  <c r="N38" i="3"/>
  <c r="O38" i="3"/>
  <c r="P38" i="3"/>
  <c r="G39" i="3"/>
  <c r="H39" i="3"/>
  <c r="I39" i="3"/>
  <c r="J39" i="3"/>
  <c r="K39" i="3"/>
  <c r="L39" i="3"/>
  <c r="M39" i="3"/>
  <c r="N39" i="3"/>
  <c r="O39" i="3"/>
  <c r="P39" i="3"/>
  <c r="G40" i="3"/>
  <c r="H40" i="3"/>
  <c r="I40" i="3"/>
  <c r="J40" i="3"/>
  <c r="K40" i="3"/>
  <c r="L40" i="3"/>
  <c r="M40" i="3"/>
  <c r="N40" i="3"/>
  <c r="O40" i="3"/>
  <c r="P40" i="3"/>
  <c r="G41" i="3"/>
  <c r="H41" i="3"/>
  <c r="I41" i="3"/>
  <c r="J41" i="3"/>
  <c r="K41" i="3"/>
  <c r="L41" i="3"/>
  <c r="M41" i="3"/>
  <c r="N41" i="3"/>
  <c r="O41" i="3"/>
  <c r="P41" i="3"/>
  <c r="G34" i="3"/>
  <c r="H34" i="3"/>
  <c r="I34" i="3"/>
  <c r="J34" i="3"/>
  <c r="K34" i="3"/>
  <c r="L34" i="3"/>
  <c r="M34" i="3"/>
  <c r="N34" i="3"/>
  <c r="O34" i="3"/>
  <c r="P34" i="3"/>
  <c r="F15" i="4" l="1"/>
  <c r="X15" i="4" s="1"/>
  <c r="F25" i="4"/>
  <c r="V32" i="4"/>
  <c r="X19" i="4"/>
  <c r="Z16" i="4"/>
  <c r="I20" i="4"/>
  <c r="Y20" i="4" s="1"/>
  <c r="W30" i="4"/>
  <c r="Z30" i="4" s="1"/>
  <c r="F29" i="4"/>
  <c r="X29" i="4" s="1"/>
  <c r="Z20" i="4"/>
  <c r="X26" i="4"/>
  <c r="Z32" i="4"/>
  <c r="Z31" i="4"/>
  <c r="Z28" i="4"/>
  <c r="Z27" i="4"/>
  <c r="Z17" i="4"/>
  <c r="Y22" i="4"/>
  <c r="I25" i="4"/>
  <c r="Y25" i="4" s="1"/>
  <c r="Y30" i="4"/>
  <c r="Y28" i="4"/>
  <c r="Y32" i="4"/>
  <c r="F32" i="4"/>
  <c r="X32" i="4" s="1"/>
  <c r="F24" i="4"/>
  <c r="X24" i="4" s="1"/>
  <c r="X25" i="4"/>
  <c r="U28" i="4"/>
  <c r="X28" i="4" s="1"/>
  <c r="X21" i="4"/>
  <c r="F17" i="4"/>
  <c r="U17" i="4"/>
  <c r="X17" i="4" s="1"/>
  <c r="I18" i="4"/>
  <c r="Y18" i="4" s="1"/>
  <c r="W18" i="4"/>
  <c r="Z18" i="4" s="1"/>
  <c r="L19" i="4"/>
  <c r="U20" i="4"/>
  <c r="I21" i="4"/>
  <c r="I27" i="4"/>
  <c r="Y27" i="4" s="1"/>
  <c r="U30" i="4"/>
  <c r="X30" i="4" s="1"/>
  <c r="I31" i="4"/>
  <c r="Y31" i="4" s="1"/>
  <c r="I15" i="4"/>
  <c r="Y15" i="4" s="1"/>
  <c r="V17" i="4"/>
  <c r="Y17" i="4" s="1"/>
  <c r="F20" i="4"/>
  <c r="F22" i="4"/>
  <c r="X22" i="4" s="1"/>
  <c r="I24" i="4"/>
  <c r="V19" i="4"/>
  <c r="U27" i="4"/>
  <c r="X27" i="4" s="1"/>
  <c r="U31" i="4"/>
  <c r="X31" i="4" s="1"/>
  <c r="F18" i="4"/>
  <c r="X18" i="4" s="1"/>
  <c r="I19" i="4"/>
  <c r="I23" i="4"/>
  <c r="O8" i="3"/>
  <c r="L12" i="3"/>
  <c r="I12" i="3"/>
  <c r="F12" i="3"/>
  <c r="Y21" i="4" l="1"/>
  <c r="Y24" i="4"/>
  <c r="Y19" i="4"/>
  <c r="X20" i="4"/>
  <c r="Y23" i="4"/>
  <c r="Z19" i="4"/>
  <c r="G6" i="3"/>
  <c r="G7" i="3"/>
  <c r="G8" i="3"/>
  <c r="G9" i="3"/>
  <c r="G10" i="3"/>
  <c r="G11" i="3"/>
  <c r="G13" i="3"/>
  <c r="G14" i="3"/>
  <c r="G15" i="3"/>
  <c r="F15" i="3" s="1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J6" i="3"/>
  <c r="J7" i="3"/>
  <c r="J8" i="3"/>
  <c r="J9" i="3"/>
  <c r="J10" i="3"/>
  <c r="J11" i="3"/>
  <c r="J13" i="3"/>
  <c r="J14" i="3"/>
  <c r="I15" i="3"/>
  <c r="J16" i="3"/>
  <c r="J17" i="3"/>
  <c r="J18" i="3"/>
  <c r="J19" i="3"/>
  <c r="J20" i="3"/>
  <c r="J21" i="3"/>
  <c r="J22" i="3"/>
  <c r="J23" i="3"/>
  <c r="J24" i="3"/>
  <c r="J25" i="3"/>
  <c r="J27" i="3"/>
  <c r="J28" i="3"/>
  <c r="J30" i="3"/>
  <c r="J31" i="3"/>
  <c r="J32" i="3"/>
  <c r="L27" i="3" l="1"/>
  <c r="L28" i="3"/>
  <c r="L32" i="3"/>
  <c r="L16" i="3"/>
  <c r="I17" i="3"/>
  <c r="I18" i="3"/>
  <c r="I19" i="3"/>
  <c r="I20" i="3"/>
  <c r="I21" i="3"/>
  <c r="I22" i="3"/>
  <c r="I23" i="3"/>
  <c r="I24" i="3"/>
  <c r="I25" i="3"/>
  <c r="I27" i="3"/>
  <c r="I28" i="3"/>
  <c r="I30" i="3"/>
  <c r="I31" i="3"/>
  <c r="I32" i="3"/>
  <c r="I16" i="3"/>
  <c r="P18" i="3"/>
  <c r="O18" i="3" s="1"/>
  <c r="P17" i="3"/>
  <c r="O17" i="3" s="1"/>
  <c r="M17" i="3"/>
  <c r="W17" i="3" s="1"/>
  <c r="M18" i="3"/>
  <c r="W18" i="3" s="1"/>
  <c r="M19" i="3"/>
  <c r="W19" i="3" s="1"/>
  <c r="M20" i="3"/>
  <c r="W20" i="3" s="1"/>
  <c r="W22" i="3"/>
  <c r="Z22" i="3" s="1"/>
  <c r="W23" i="3"/>
  <c r="W26" i="3"/>
  <c r="Z26" i="3" s="1"/>
  <c r="M27" i="3"/>
  <c r="M28" i="3"/>
  <c r="W28" i="3" s="1"/>
  <c r="Z28" i="3" s="1"/>
  <c r="W29" i="3"/>
  <c r="M30" i="3"/>
  <c r="L30" i="3" s="1"/>
  <c r="M31" i="3"/>
  <c r="W31" i="3" s="1"/>
  <c r="M32" i="3"/>
  <c r="M16" i="3"/>
  <c r="V20" i="3"/>
  <c r="V21" i="3"/>
  <c r="V24" i="3"/>
  <c r="Y24" i="3" s="1"/>
  <c r="V26" i="3"/>
  <c r="Y26" i="3" s="1"/>
  <c r="V29" i="3"/>
  <c r="V31" i="3"/>
  <c r="V32" i="3"/>
  <c r="Y32" i="3" s="1"/>
  <c r="V16" i="3"/>
  <c r="Y16" i="3" s="1"/>
  <c r="F17" i="3"/>
  <c r="F18" i="3"/>
  <c r="F16" i="3"/>
  <c r="W21" i="3"/>
  <c r="W24" i="3"/>
  <c r="W32" i="3"/>
  <c r="V28" i="3"/>
  <c r="V30" i="3"/>
  <c r="V17" i="3"/>
  <c r="P32" i="3"/>
  <c r="P31" i="3"/>
  <c r="P30" i="3"/>
  <c r="W30" i="3"/>
  <c r="P29" i="3"/>
  <c r="P28" i="3"/>
  <c r="P27" i="3"/>
  <c r="W27" i="3"/>
  <c r="V27" i="3"/>
  <c r="Y27" i="3" s="1"/>
  <c r="P26" i="3"/>
  <c r="W25" i="3"/>
  <c r="Z25" i="3" s="1"/>
  <c r="P25" i="3"/>
  <c r="V25" i="3"/>
  <c r="P24" i="3"/>
  <c r="P23" i="3"/>
  <c r="V23" i="3"/>
  <c r="P22" i="3"/>
  <c r="V22" i="3"/>
  <c r="P21" i="3"/>
  <c r="P20" i="3"/>
  <c r="P19" i="3"/>
  <c r="V19" i="3"/>
  <c r="V18" i="3"/>
  <c r="Y18" i="3" s="1"/>
  <c r="U18" i="3"/>
  <c r="U17" i="3"/>
  <c r="X17" i="3" s="1"/>
  <c r="W16" i="3"/>
  <c r="U16" i="3"/>
  <c r="P16" i="3"/>
  <c r="W15" i="3"/>
  <c r="Z15" i="3" s="1"/>
  <c r="P15" i="3"/>
  <c r="M15" i="3"/>
  <c r="V15" i="3"/>
  <c r="Y15" i="3" s="1"/>
  <c r="U15" i="3"/>
  <c r="X15" i="3" s="1"/>
  <c r="P14" i="3"/>
  <c r="M14" i="3"/>
  <c r="W14" i="3" s="1"/>
  <c r="Z14" i="3" s="1"/>
  <c r="V14" i="3"/>
  <c r="Y14" i="3" s="1"/>
  <c r="U14" i="3"/>
  <c r="X14" i="3" s="1"/>
  <c r="V13" i="3"/>
  <c r="Y13" i="3" s="1"/>
  <c r="U13" i="3"/>
  <c r="X13" i="3" s="1"/>
  <c r="R13" i="3"/>
  <c r="P13" i="3"/>
  <c r="M13" i="3"/>
  <c r="W13" i="3" s="1"/>
  <c r="Z13" i="3" s="1"/>
  <c r="W11" i="3"/>
  <c r="Z11" i="3" s="1"/>
  <c r="V11" i="3"/>
  <c r="Y11" i="3" s="1"/>
  <c r="P11" i="3"/>
  <c r="M11" i="3"/>
  <c r="U11" i="3"/>
  <c r="X11" i="3" s="1"/>
  <c r="P10" i="3"/>
  <c r="M10" i="3"/>
  <c r="W10" i="3" s="1"/>
  <c r="Z10" i="3" s="1"/>
  <c r="V10" i="3"/>
  <c r="Y10" i="3" s="1"/>
  <c r="U10" i="3"/>
  <c r="X10" i="3" s="1"/>
  <c r="U9" i="3"/>
  <c r="X9" i="3" s="1"/>
  <c r="P9" i="3"/>
  <c r="M9" i="3"/>
  <c r="W9" i="3" s="1"/>
  <c r="Z9" i="3" s="1"/>
  <c r="V9" i="3"/>
  <c r="Y9" i="3" s="1"/>
  <c r="V8" i="3"/>
  <c r="Y8" i="3" s="1"/>
  <c r="U8" i="3"/>
  <c r="X8" i="3" s="1"/>
  <c r="M8" i="3"/>
  <c r="W8" i="3" s="1"/>
  <c r="Z8" i="3" s="1"/>
  <c r="W7" i="3"/>
  <c r="Z7" i="3" s="1"/>
  <c r="V7" i="3"/>
  <c r="Y7" i="3" s="1"/>
  <c r="U7" i="3"/>
  <c r="X7" i="3" s="1"/>
  <c r="R7" i="3"/>
  <c r="P7" i="3"/>
  <c r="M7" i="3"/>
  <c r="R6" i="3"/>
  <c r="O6" i="3"/>
  <c r="M6" i="3"/>
  <c r="W6" i="3" s="1"/>
  <c r="Z6" i="3" s="1"/>
  <c r="V6" i="3"/>
  <c r="Y6" i="3" s="1"/>
  <c r="U6" i="3"/>
  <c r="X6" i="3" s="1"/>
  <c r="Z18" i="3" l="1"/>
  <c r="Z17" i="3"/>
  <c r="Z20" i="3"/>
  <c r="L19" i="3"/>
  <c r="Z19" i="3" s="1"/>
  <c r="Z30" i="3"/>
  <c r="L18" i="3"/>
  <c r="L17" i="3"/>
  <c r="Y19" i="3"/>
  <c r="Z27" i="3"/>
  <c r="L20" i="3"/>
  <c r="X16" i="3"/>
  <c r="Y17" i="3"/>
  <c r="Z16" i="3"/>
  <c r="Y25" i="3"/>
  <c r="Y30" i="3"/>
  <c r="Y28" i="3"/>
  <c r="L31" i="3"/>
  <c r="Z31" i="3" s="1"/>
  <c r="Z29" i="3"/>
  <c r="Z32" i="3"/>
  <c r="Z24" i="3"/>
  <c r="Z21" i="3"/>
  <c r="Z23" i="3"/>
  <c r="Y23" i="3"/>
  <c r="Y20" i="3"/>
  <c r="Y22" i="3"/>
  <c r="Y31" i="3"/>
  <c r="Y29" i="3"/>
  <c r="Y21" i="3"/>
  <c r="X18" i="3"/>
  <c r="R12" i="2"/>
  <c r="R7" i="2"/>
  <c r="O6" i="2"/>
  <c r="R6" i="2"/>
  <c r="Z7" i="2" l="1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6" i="2"/>
  <c r="U7" i="2"/>
  <c r="V7" i="2"/>
  <c r="W7" i="2"/>
  <c r="U8" i="2"/>
  <c r="V8" i="2"/>
  <c r="W8" i="2"/>
  <c r="U9" i="2"/>
  <c r="X9" i="2" s="1"/>
  <c r="V9" i="2"/>
  <c r="W9" i="2"/>
  <c r="U10" i="2"/>
  <c r="V10" i="2"/>
  <c r="W10" i="2"/>
  <c r="U11" i="2"/>
  <c r="V11" i="2"/>
  <c r="W11" i="2"/>
  <c r="U12" i="2"/>
  <c r="X12" i="2" s="1"/>
  <c r="V12" i="2"/>
  <c r="W12" i="2"/>
  <c r="U13" i="2"/>
  <c r="V13" i="2"/>
  <c r="W13" i="2"/>
  <c r="U14" i="2"/>
  <c r="V14" i="2"/>
  <c r="W14" i="2"/>
  <c r="U15" i="2"/>
  <c r="V15" i="2"/>
  <c r="W15" i="2"/>
  <c r="U16" i="2"/>
  <c r="V16" i="2"/>
  <c r="W16" i="2"/>
  <c r="U17" i="2"/>
  <c r="V17" i="2"/>
  <c r="W17" i="2"/>
  <c r="U18" i="2"/>
  <c r="V18" i="2"/>
  <c r="W18" i="2"/>
  <c r="U19" i="2"/>
  <c r="V19" i="2"/>
  <c r="W19" i="2"/>
  <c r="U20" i="2"/>
  <c r="X20" i="2" s="1"/>
  <c r="V20" i="2"/>
  <c r="W20" i="2"/>
  <c r="U21" i="2"/>
  <c r="V21" i="2"/>
  <c r="W21" i="2"/>
  <c r="U22" i="2"/>
  <c r="V22" i="2"/>
  <c r="W22" i="2"/>
  <c r="U23" i="2"/>
  <c r="V23" i="2"/>
  <c r="W23" i="2"/>
  <c r="U24" i="2"/>
  <c r="V24" i="2"/>
  <c r="W24" i="2"/>
  <c r="U25" i="2"/>
  <c r="V25" i="2"/>
  <c r="W25" i="2"/>
  <c r="U26" i="2"/>
  <c r="V26" i="2"/>
  <c r="W26" i="2"/>
  <c r="U27" i="2"/>
  <c r="V27" i="2"/>
  <c r="W27" i="2"/>
  <c r="U28" i="2"/>
  <c r="X28" i="2" s="1"/>
  <c r="V28" i="2"/>
  <c r="W28" i="2"/>
  <c r="U29" i="2"/>
  <c r="V29" i="2"/>
  <c r="W29" i="2"/>
  <c r="U30" i="2"/>
  <c r="V30" i="2"/>
  <c r="W30" i="2"/>
  <c r="U31" i="2"/>
  <c r="V31" i="2"/>
  <c r="W31" i="2"/>
  <c r="W6" i="2"/>
  <c r="V6" i="2"/>
  <c r="U6" i="2"/>
  <c r="X6" i="2" s="1"/>
  <c r="X7" i="2"/>
  <c r="X8" i="2"/>
  <c r="X10" i="2"/>
  <c r="X11" i="2"/>
  <c r="X13" i="2"/>
  <c r="X14" i="2"/>
  <c r="X15" i="2"/>
  <c r="X16" i="2"/>
  <c r="X17" i="2"/>
  <c r="X18" i="2"/>
  <c r="X19" i="2"/>
  <c r="X21" i="2"/>
  <c r="X22" i="2"/>
  <c r="X23" i="2"/>
  <c r="X24" i="2"/>
  <c r="X25" i="2"/>
  <c r="X26" i="2"/>
  <c r="X27" i="2"/>
  <c r="X29" i="2"/>
  <c r="X30" i="2"/>
  <c r="X31" i="2"/>
  <c r="P31" i="2"/>
  <c r="M31" i="2"/>
  <c r="J31" i="2"/>
  <c r="G31" i="2"/>
  <c r="P30" i="2"/>
  <c r="M30" i="2"/>
  <c r="J30" i="2"/>
  <c r="G30" i="2"/>
  <c r="P29" i="2"/>
  <c r="M29" i="2"/>
  <c r="J29" i="2"/>
  <c r="G29" i="2"/>
  <c r="P28" i="2"/>
  <c r="M28" i="2"/>
  <c r="J28" i="2"/>
  <c r="G28" i="2"/>
  <c r="P27" i="2"/>
  <c r="M27" i="2"/>
  <c r="J27" i="2"/>
  <c r="G27" i="2"/>
  <c r="P26" i="2"/>
  <c r="M26" i="2"/>
  <c r="J26" i="2"/>
  <c r="G26" i="2"/>
  <c r="P25" i="2"/>
  <c r="M25" i="2"/>
  <c r="J25" i="2"/>
  <c r="G25" i="2"/>
  <c r="P24" i="2"/>
  <c r="M24" i="2"/>
  <c r="J24" i="2"/>
  <c r="G24" i="2"/>
  <c r="P23" i="2"/>
  <c r="M23" i="2"/>
  <c r="J23" i="2"/>
  <c r="G23" i="2"/>
  <c r="P22" i="2"/>
  <c r="M22" i="2"/>
  <c r="J22" i="2"/>
  <c r="G22" i="2"/>
  <c r="P21" i="2"/>
  <c r="M21" i="2"/>
  <c r="J21" i="2"/>
  <c r="G21" i="2"/>
  <c r="P20" i="2"/>
  <c r="M20" i="2"/>
  <c r="J20" i="2"/>
  <c r="G20" i="2"/>
  <c r="P19" i="2"/>
  <c r="M19" i="2"/>
  <c r="J19" i="2"/>
  <c r="G19" i="2"/>
  <c r="P18" i="2"/>
  <c r="M18" i="2"/>
  <c r="J18" i="2"/>
  <c r="G18" i="2"/>
  <c r="M17" i="2"/>
  <c r="J17" i="2"/>
  <c r="G17" i="2"/>
  <c r="M16" i="2"/>
  <c r="J16" i="2"/>
  <c r="G16" i="2"/>
  <c r="P15" i="2"/>
  <c r="M15" i="2"/>
  <c r="J15" i="2"/>
  <c r="G15" i="2"/>
  <c r="P14" i="2"/>
  <c r="M14" i="2"/>
  <c r="J14" i="2"/>
  <c r="G14" i="2"/>
  <c r="P13" i="2"/>
  <c r="M13" i="2"/>
  <c r="J13" i="2"/>
  <c r="G13" i="2"/>
  <c r="P12" i="2"/>
  <c r="M12" i="2"/>
  <c r="J12" i="2"/>
  <c r="G12" i="2"/>
  <c r="P11" i="2"/>
  <c r="M11" i="2"/>
  <c r="J11" i="2"/>
  <c r="G11" i="2"/>
  <c r="P10" i="2"/>
  <c r="M10" i="2"/>
  <c r="J10" i="2"/>
  <c r="G10" i="2"/>
  <c r="P9" i="2"/>
  <c r="M9" i="2"/>
  <c r="J9" i="2"/>
  <c r="G9" i="2"/>
  <c r="M8" i="2"/>
  <c r="J8" i="2"/>
  <c r="G8" i="2"/>
  <c r="P7" i="2"/>
  <c r="M7" i="2"/>
  <c r="J7" i="2"/>
  <c r="G7" i="2"/>
  <c r="M6" i="2"/>
  <c r="J6" i="2"/>
  <c r="G6" i="2"/>
  <c r="P31" i="1" l="1"/>
  <c r="M31" i="1"/>
  <c r="J31" i="1"/>
  <c r="G31" i="1"/>
  <c r="P30" i="1"/>
  <c r="M30" i="1"/>
  <c r="J30" i="1"/>
  <c r="G30" i="1"/>
  <c r="P29" i="1"/>
  <c r="M29" i="1"/>
  <c r="J29" i="1"/>
  <c r="G29" i="1"/>
  <c r="P28" i="1"/>
  <c r="M28" i="1"/>
  <c r="J28" i="1"/>
  <c r="G28" i="1"/>
  <c r="P27" i="1"/>
  <c r="M27" i="1"/>
  <c r="J27" i="1"/>
  <c r="G27" i="1"/>
  <c r="P26" i="1"/>
  <c r="M26" i="1"/>
  <c r="J26" i="1"/>
  <c r="G26" i="1"/>
  <c r="P25" i="1"/>
  <c r="M25" i="1"/>
  <c r="J25" i="1"/>
  <c r="G25" i="1"/>
  <c r="P24" i="1"/>
  <c r="M24" i="1"/>
  <c r="J24" i="1"/>
  <c r="G24" i="1"/>
  <c r="P23" i="1"/>
  <c r="M23" i="1"/>
  <c r="J23" i="1"/>
  <c r="G23" i="1"/>
  <c r="P22" i="1"/>
  <c r="M22" i="1"/>
  <c r="J22" i="1"/>
  <c r="G22" i="1"/>
  <c r="P21" i="1"/>
  <c r="M21" i="1"/>
  <c r="J21" i="1"/>
  <c r="G21" i="1"/>
  <c r="P20" i="1"/>
  <c r="M20" i="1"/>
  <c r="J20" i="1"/>
  <c r="G20" i="1"/>
  <c r="P19" i="1"/>
  <c r="M19" i="1"/>
  <c r="J19" i="1"/>
  <c r="G19" i="1"/>
  <c r="P18" i="1"/>
  <c r="M18" i="1"/>
  <c r="J18" i="1"/>
  <c r="G18" i="1"/>
  <c r="P17" i="1"/>
  <c r="M17" i="1"/>
  <c r="J17" i="1"/>
  <c r="G17" i="1"/>
  <c r="P16" i="1"/>
  <c r="M16" i="1"/>
  <c r="J16" i="1"/>
  <c r="G16" i="1"/>
  <c r="P15" i="1"/>
  <c r="M15" i="1"/>
  <c r="J15" i="1"/>
  <c r="G15" i="1"/>
  <c r="P14" i="1"/>
  <c r="M14" i="1"/>
  <c r="J14" i="1"/>
  <c r="G14" i="1"/>
  <c r="P13" i="1"/>
  <c r="M13" i="1"/>
  <c r="J13" i="1"/>
  <c r="G13" i="1"/>
  <c r="P12" i="1"/>
  <c r="M12" i="1"/>
  <c r="J12" i="1"/>
  <c r="G12" i="1"/>
  <c r="P11" i="1"/>
  <c r="M11" i="1"/>
  <c r="J11" i="1"/>
  <c r="G11" i="1"/>
  <c r="P10" i="1"/>
  <c r="M10" i="1"/>
  <c r="J10" i="1"/>
  <c r="G10" i="1"/>
  <c r="P9" i="1"/>
  <c r="M9" i="1"/>
  <c r="J9" i="1"/>
  <c r="G9" i="1"/>
  <c r="P8" i="1"/>
  <c r="M8" i="1"/>
  <c r="J8" i="1"/>
  <c r="G8" i="1"/>
  <c r="P7" i="1"/>
  <c r="M7" i="1"/>
  <c r="J7" i="1"/>
  <c r="G7" i="1"/>
  <c r="P6" i="1"/>
  <c r="M6" i="1"/>
  <c r="J6" i="1"/>
  <c r="G6" i="1"/>
  <c r="P16" i="2" l="1"/>
  <c r="U20" i="3" l="1"/>
  <c r="U26" i="3"/>
  <c r="F26" i="3"/>
  <c r="U24" i="3"/>
  <c r="U29" i="3"/>
  <c r="X29" i="3" s="1"/>
  <c r="F21" i="3"/>
  <c r="U21" i="3"/>
  <c r="X21" i="3" s="1"/>
  <c r="U30" i="3"/>
  <c r="F29" i="3"/>
  <c r="F28" i="3"/>
  <c r="U28" i="3"/>
  <c r="X28" i="3" s="1"/>
  <c r="F30" i="3"/>
  <c r="F32" i="3"/>
  <c r="U32" i="3"/>
  <c r="F31" i="3"/>
  <c r="U31" i="3"/>
  <c r="F23" i="3"/>
  <c r="U23" i="3"/>
  <c r="F22" i="3"/>
  <c r="U22" i="3"/>
  <c r="X22" i="3" s="1"/>
  <c r="U27" i="3"/>
  <c r="F20" i="3"/>
  <c r="X20" i="3" s="1"/>
  <c r="F27" i="3"/>
  <c r="F25" i="3"/>
  <c r="U25" i="3"/>
  <c r="F19" i="3"/>
  <c r="U19" i="3"/>
  <c r="F24" i="3"/>
  <c r="X25" i="3" l="1"/>
  <c r="X23" i="3"/>
  <c r="X30" i="3"/>
  <c r="X27" i="3"/>
  <c r="X32" i="3"/>
  <c r="X24" i="3"/>
  <c r="X26" i="3"/>
  <c r="X19" i="3"/>
  <c r="X31" i="3"/>
  <c r="F16" i="4"/>
  <c r="U16" i="4"/>
  <c r="X16" i="4" s="1"/>
  <c r="I16" i="4"/>
  <c r="V16" i="4" l="1"/>
  <c r="Y16" i="4" s="1"/>
</calcChain>
</file>

<file path=xl/sharedStrings.xml><?xml version="1.0" encoding="utf-8"?>
<sst xmlns="http://schemas.openxmlformats.org/spreadsheetml/2006/main" count="498" uniqueCount="91">
  <si>
    <t>גורם אירוז</t>
  </si>
  <si>
    <t>מחירון</t>
  </si>
  <si>
    <t>שם המוצר</t>
  </si>
  <si>
    <t>מדרגות הנחה לכל הסגמנטים</t>
  </si>
  <si>
    <t>אחוז הנחה</t>
  </si>
  <si>
    <t>מחיר נטו</t>
  </si>
  <si>
    <t>יין</t>
  </si>
  <si>
    <r>
      <rPr>
        <b/>
        <shadow/>
        <sz val="12"/>
        <rFont val="Arial"/>
        <family val="2"/>
      </rPr>
      <t>Private Collection</t>
    </r>
    <r>
      <rPr>
        <shadow/>
        <sz val="12"/>
        <rFont val="Arial"/>
        <family val="2"/>
      </rPr>
      <t xml:space="preserve"> (קברנה סוביניון/מרלו/רוזה פי.סי/שרדונה/מוסקטו פי.סי) </t>
    </r>
    <r>
      <rPr>
        <b/>
        <shadow/>
        <sz val="12"/>
        <rFont val="Arial"/>
        <family val="2"/>
      </rPr>
      <t>750 מ"ל</t>
    </r>
  </si>
  <si>
    <t>1</t>
  </si>
  <si>
    <t>2-4</t>
  </si>
  <si>
    <t>5 ומעלה</t>
  </si>
  <si>
    <r>
      <rPr>
        <b/>
        <shadow/>
        <sz val="12"/>
        <rFont val="Arial"/>
        <family val="2"/>
      </rPr>
      <t>Selected</t>
    </r>
    <r>
      <rPr>
        <shadow/>
        <sz val="12"/>
        <rFont val="Arial"/>
        <family val="2"/>
      </rPr>
      <t xml:space="preserve"> (קברנה סוביניון/מרלו/אמרלד ריזלינג) </t>
    </r>
    <r>
      <rPr>
        <b/>
        <shadow/>
        <sz val="12"/>
        <rFont val="Arial"/>
        <family val="2"/>
      </rPr>
      <t>750 מ"ל</t>
    </r>
  </si>
  <si>
    <t>1-4</t>
  </si>
  <si>
    <t>5-13</t>
  </si>
  <si>
    <t>14-69</t>
  </si>
  <si>
    <t>70 ומעלה</t>
  </si>
  <si>
    <r>
      <rPr>
        <b/>
        <shadow/>
        <sz val="12"/>
        <rFont val="Arial"/>
        <family val="2"/>
      </rPr>
      <t>Buzz</t>
    </r>
    <r>
      <rPr>
        <shadow/>
        <sz val="12"/>
        <rFont val="Arial"/>
        <family val="2"/>
      </rPr>
      <t xml:space="preserve">  (מוסקטו Buzz/קריניאנו Buzz/אפרסק Buzz) </t>
    </r>
    <r>
      <rPr>
        <b/>
        <shadow/>
        <sz val="12"/>
        <rFont val="Arial"/>
        <family val="2"/>
      </rPr>
      <t>750 מ"ל</t>
    </r>
  </si>
  <si>
    <t>1-2</t>
  </si>
  <si>
    <t>3-4</t>
  </si>
  <si>
    <r>
      <rPr>
        <b/>
        <shadow/>
        <sz val="12"/>
        <rFont val="Arial"/>
        <family val="2"/>
      </rPr>
      <t>למברוסקו ג'קובזי</t>
    </r>
    <r>
      <rPr>
        <shadow/>
        <sz val="12"/>
        <rFont val="Arial"/>
        <family val="2"/>
      </rPr>
      <t xml:space="preserve"> (למברוסקו לבן/למברוסקו רוזה/למברוסקו אדום) </t>
    </r>
    <r>
      <rPr>
        <b/>
        <shadow/>
        <sz val="12"/>
        <rFont val="Arial"/>
        <family val="2"/>
      </rPr>
      <t>750 מ"ל</t>
    </r>
  </si>
  <si>
    <t>1-5</t>
  </si>
  <si>
    <t>6-9</t>
  </si>
  <si>
    <t>10 ומעלה</t>
  </si>
  <si>
    <r>
      <rPr>
        <b/>
        <shadow/>
        <sz val="12"/>
        <rFont val="Arial"/>
        <family val="2"/>
      </rPr>
      <t>יינות שולחניים רגילים וינו</t>
    </r>
    <r>
      <rPr>
        <shadow/>
        <sz val="12"/>
        <rFont val="Arial"/>
        <family val="2"/>
      </rPr>
      <t xml:space="preserve"> (וינו אדום יבש/וינו לבן יבש/וינו לבן חצי יבש) </t>
    </r>
    <r>
      <rPr>
        <b/>
        <shadow/>
        <sz val="12"/>
        <rFont val="Arial"/>
        <family val="2"/>
      </rPr>
      <t>750 מ"ל</t>
    </r>
  </si>
  <si>
    <r>
      <rPr>
        <b/>
        <shadow/>
        <sz val="12"/>
        <rFont val="Arial"/>
        <family val="2"/>
      </rPr>
      <t>King David</t>
    </r>
    <r>
      <rPr>
        <shadow/>
        <sz val="12"/>
        <rFont val="Arial"/>
        <family val="2"/>
      </rPr>
      <t xml:space="preserve"> (קונקורד/מוסקט מתוק/קינג דויד רוזה) </t>
    </r>
    <r>
      <rPr>
        <b/>
        <shadow/>
        <sz val="12"/>
        <rFont val="Arial"/>
        <family val="2"/>
      </rPr>
      <t>750 מ"ל</t>
    </r>
  </si>
  <si>
    <r>
      <rPr>
        <b/>
        <shadow/>
        <sz val="12"/>
        <rFont val="Arial"/>
        <family val="2"/>
      </rPr>
      <t>מיץ ענבים</t>
    </r>
    <r>
      <rPr>
        <shadow/>
        <sz val="12"/>
        <rFont val="Arial"/>
        <family val="2"/>
      </rPr>
      <t xml:space="preserve"> </t>
    </r>
    <r>
      <rPr>
        <b/>
        <shadow/>
        <sz val="12"/>
        <rFont val="Arial"/>
        <family val="2"/>
      </rPr>
      <t xml:space="preserve">1 ליטר </t>
    </r>
    <r>
      <rPr>
        <shadow/>
        <sz val="12"/>
        <rFont val="Arial"/>
        <family val="2"/>
      </rPr>
      <t xml:space="preserve"> (תירוש אדום/תירוש לבן/תירוש רוזה)</t>
    </r>
  </si>
  <si>
    <t>5-54</t>
  </si>
  <si>
    <t>55 ומעלה</t>
  </si>
  <si>
    <r>
      <rPr>
        <b/>
        <shadow/>
        <sz val="12"/>
        <rFont val="Arial"/>
        <family val="2"/>
      </rPr>
      <t>מיץ ענבים</t>
    </r>
    <r>
      <rPr>
        <shadow/>
        <sz val="12"/>
        <rFont val="Arial"/>
        <family val="2"/>
      </rPr>
      <t xml:space="preserve"> </t>
    </r>
    <r>
      <rPr>
        <b/>
        <shadow/>
        <sz val="12"/>
        <rFont val="Arial"/>
        <family val="2"/>
      </rPr>
      <t xml:space="preserve">700 מ"ל </t>
    </r>
    <r>
      <rPr>
        <shadow/>
        <sz val="12"/>
        <rFont val="Arial"/>
        <family val="2"/>
      </rPr>
      <t>(תירוש אדום)</t>
    </r>
  </si>
  <si>
    <t>3-69</t>
  </si>
  <si>
    <t>אלכוהול</t>
  </si>
  <si>
    <r>
      <rPr>
        <b/>
        <shadow/>
        <sz val="12"/>
        <rFont val="Arial"/>
        <family val="2"/>
      </rPr>
      <t>אראק</t>
    </r>
    <r>
      <rPr>
        <shadow/>
        <sz val="12"/>
        <rFont val="Arial"/>
        <family val="2"/>
      </rPr>
      <t xml:space="preserve"> כרמל </t>
    </r>
    <r>
      <rPr>
        <b/>
        <shadow/>
        <sz val="12"/>
        <rFont val="Arial"/>
        <family val="2"/>
      </rPr>
      <t>700 מ"ל</t>
    </r>
  </si>
  <si>
    <t>3 ומעלה</t>
  </si>
  <si>
    <t>בירה</t>
  </si>
  <si>
    <t>קורונה פחית  355 מ"ל</t>
  </si>
  <si>
    <t>1-12</t>
  </si>
  <si>
    <t>13-103</t>
  </si>
  <si>
    <t>104 ומעלה</t>
  </si>
  <si>
    <r>
      <rPr>
        <b/>
        <shadow/>
        <sz val="12"/>
        <rFont val="Arial"/>
        <family val="2"/>
      </rPr>
      <t>קורונה בקבוק</t>
    </r>
    <r>
      <rPr>
        <shadow/>
        <sz val="12"/>
        <rFont val="Arial"/>
        <family val="2"/>
      </rPr>
      <t xml:space="preserve"> </t>
    </r>
    <r>
      <rPr>
        <b/>
        <shadow/>
        <sz val="12"/>
        <rFont val="Arial"/>
        <family val="2"/>
      </rPr>
      <t>355 מ"ל</t>
    </r>
    <r>
      <rPr>
        <shadow/>
        <sz val="12"/>
        <rFont val="Arial"/>
        <family val="2"/>
      </rPr>
      <t xml:space="preserve"> - מארז שישייה</t>
    </r>
  </si>
  <si>
    <t>1-11</t>
  </si>
  <si>
    <t>12-83</t>
  </si>
  <si>
    <t>84-1007</t>
  </si>
  <si>
    <t>1008 ומעלה</t>
  </si>
  <si>
    <t>סטלה ארטואה בקבוק 330 מ"ל מארז שישייה</t>
  </si>
  <si>
    <t>84 ומעלה</t>
  </si>
  <si>
    <t>סטלה ארטואה 330 מ"ל בקבוק בודד</t>
  </si>
  <si>
    <t>סטלה ארטואה פחית 440 מ"ל</t>
  </si>
  <si>
    <r>
      <rPr>
        <b/>
        <shadow/>
        <sz val="12"/>
        <rFont val="Arial"/>
        <family val="2"/>
      </rPr>
      <t>לף</t>
    </r>
    <r>
      <rPr>
        <shadow/>
        <sz val="12"/>
        <rFont val="Arial"/>
        <family val="2"/>
      </rPr>
      <t xml:space="preserve"> (לף בראון/לף בלונד) </t>
    </r>
    <r>
      <rPr>
        <b/>
        <shadow/>
        <sz val="12"/>
        <rFont val="Arial"/>
        <family val="2"/>
      </rPr>
      <t xml:space="preserve">330 מ"ל </t>
    </r>
    <r>
      <rPr>
        <shadow/>
        <sz val="12"/>
        <rFont val="Arial"/>
        <family val="2"/>
      </rPr>
      <t>מארז שישייה</t>
    </r>
  </si>
  <si>
    <t>12 ומעלה</t>
  </si>
  <si>
    <r>
      <rPr>
        <b/>
        <shadow/>
        <sz val="12"/>
        <rFont val="Arial"/>
        <family val="2"/>
      </rPr>
      <t xml:space="preserve">קרומבכר פילס </t>
    </r>
    <r>
      <rPr>
        <shadow/>
        <sz val="12"/>
        <rFont val="Arial"/>
        <family val="2"/>
      </rPr>
      <t xml:space="preserve">בקבוק </t>
    </r>
    <r>
      <rPr>
        <b/>
        <shadow/>
        <sz val="12"/>
        <rFont val="Arial"/>
        <family val="2"/>
      </rPr>
      <t xml:space="preserve">330 מ"ל </t>
    </r>
    <r>
      <rPr>
        <shadow/>
        <sz val="12"/>
        <rFont val="Arial"/>
        <family val="2"/>
      </rPr>
      <t>מארז שישייה</t>
    </r>
  </si>
  <si>
    <t>1-8</t>
  </si>
  <si>
    <t>9 ומעלה</t>
  </si>
  <si>
    <r>
      <rPr>
        <b/>
        <shadow/>
        <sz val="12"/>
        <rFont val="Arial"/>
        <family val="2"/>
      </rPr>
      <t>קרומבכר חיטה</t>
    </r>
    <r>
      <rPr>
        <shadow/>
        <sz val="12"/>
        <rFont val="Arial"/>
        <family val="2"/>
      </rPr>
      <t xml:space="preserve"> בקבוק </t>
    </r>
    <r>
      <rPr>
        <b/>
        <shadow/>
        <sz val="12"/>
        <rFont val="Arial"/>
        <family val="2"/>
      </rPr>
      <t xml:space="preserve">0.5 ליטר </t>
    </r>
    <r>
      <rPr>
        <shadow/>
        <sz val="12"/>
        <rFont val="Arial"/>
        <family val="2"/>
      </rPr>
      <t>- בקבוק בודד</t>
    </r>
  </si>
  <si>
    <t>1-9</t>
  </si>
  <si>
    <t xml:space="preserve">קרומבכר חיטה פחית 0.5 ליטר </t>
  </si>
  <si>
    <r>
      <rPr>
        <b/>
        <shadow/>
        <sz val="12"/>
        <rFont val="Arial"/>
        <family val="2"/>
      </rPr>
      <t>הוגארדן בקבוק</t>
    </r>
    <r>
      <rPr>
        <shadow/>
        <sz val="12"/>
        <rFont val="Arial"/>
        <family val="2"/>
      </rPr>
      <t xml:space="preserve"> </t>
    </r>
    <r>
      <rPr>
        <b/>
        <shadow/>
        <sz val="12"/>
        <rFont val="Arial"/>
        <family val="2"/>
      </rPr>
      <t xml:space="preserve">330 מ"ל </t>
    </r>
    <r>
      <rPr>
        <shadow/>
        <sz val="12"/>
        <rFont val="Arial"/>
        <family val="2"/>
      </rPr>
      <t>מארז שישייה</t>
    </r>
  </si>
  <si>
    <t xml:space="preserve">ג'מס 330 מ"ל (Pils/ 8.8) </t>
  </si>
  <si>
    <t>1 ומעלה</t>
  </si>
  <si>
    <r>
      <rPr>
        <b/>
        <shadow/>
        <sz val="12"/>
        <rFont val="Arial"/>
        <family val="2"/>
      </rPr>
      <t>בירה מילר בקבוק</t>
    </r>
    <r>
      <rPr>
        <shadow/>
        <sz val="12"/>
        <rFont val="Arial"/>
        <family val="2"/>
      </rPr>
      <t xml:space="preserve"> </t>
    </r>
    <r>
      <rPr>
        <b/>
        <shadow/>
        <sz val="12"/>
        <rFont val="Arial"/>
        <family val="2"/>
      </rPr>
      <t xml:space="preserve">330 מ"ל </t>
    </r>
    <r>
      <rPr>
        <shadow/>
        <sz val="12"/>
        <rFont val="Arial"/>
        <family val="2"/>
      </rPr>
      <t>מארז שישייה</t>
    </r>
  </si>
  <si>
    <t>9-71</t>
  </si>
  <si>
    <t>72 ומעלה</t>
  </si>
  <si>
    <r>
      <rPr>
        <b/>
        <shadow/>
        <sz val="12"/>
        <rFont val="Arial"/>
        <family val="2"/>
      </rPr>
      <t>בירה מילר פחית</t>
    </r>
    <r>
      <rPr>
        <shadow/>
        <sz val="12"/>
        <rFont val="Arial"/>
        <family val="2"/>
      </rPr>
      <t xml:space="preserve"> </t>
    </r>
    <r>
      <rPr>
        <b/>
        <shadow/>
        <sz val="12"/>
        <rFont val="Arial"/>
        <family val="2"/>
      </rPr>
      <t>0.5 ליטר</t>
    </r>
  </si>
  <si>
    <t>אלכסנדר בלונד 330 מ"ל</t>
  </si>
  <si>
    <r>
      <rPr>
        <b/>
        <shadow/>
        <sz val="12"/>
        <rFont val="Arial"/>
        <family val="2"/>
      </rPr>
      <t xml:space="preserve">סטארופרמן בקבוק 330 מ"ל </t>
    </r>
    <r>
      <rPr>
        <shadow/>
        <sz val="12"/>
        <rFont val="Arial"/>
        <family val="2"/>
      </rPr>
      <t>- מארז שישייה</t>
    </r>
  </si>
  <si>
    <r>
      <rPr>
        <b/>
        <shadow/>
        <sz val="12"/>
        <rFont val="Arial"/>
        <family val="2"/>
      </rPr>
      <t>סטארופרמן בקבוק</t>
    </r>
    <r>
      <rPr>
        <shadow/>
        <sz val="12"/>
        <rFont val="Arial"/>
        <family val="2"/>
      </rPr>
      <t xml:space="preserve"> </t>
    </r>
    <r>
      <rPr>
        <b/>
        <shadow/>
        <sz val="12"/>
        <rFont val="Arial"/>
        <family val="2"/>
      </rPr>
      <t>0.5 ליטר</t>
    </r>
    <r>
      <rPr>
        <shadow/>
        <sz val="12"/>
        <rFont val="Arial"/>
        <family val="2"/>
      </rPr>
      <t>- בקבוק בודד</t>
    </r>
  </si>
  <si>
    <t>11-54</t>
  </si>
  <si>
    <r>
      <rPr>
        <b/>
        <shadow/>
        <sz val="12"/>
        <rFont val="Arial"/>
        <family val="2"/>
      </rPr>
      <t>סטארופרמן פחית</t>
    </r>
    <r>
      <rPr>
        <shadow/>
        <sz val="12"/>
        <rFont val="Arial"/>
        <family val="2"/>
      </rPr>
      <t xml:space="preserve"> </t>
    </r>
    <r>
      <rPr>
        <b/>
        <shadow/>
        <sz val="12"/>
        <rFont val="Arial"/>
        <family val="2"/>
      </rPr>
      <t>0.5 ליטר</t>
    </r>
  </si>
  <si>
    <t>טבלת מבצעים ינואר-פברואר 2024</t>
  </si>
  <si>
    <t>אספקות 01/01/2024 אספקות  29/02/2024</t>
  </si>
  <si>
    <t>משטח</t>
  </si>
  <si>
    <t>12 משטחים</t>
  </si>
  <si>
    <t>סיטונאים משאית</t>
  </si>
  <si>
    <t>תוספת מס</t>
  </si>
  <si>
    <t>אספקות 21/01/2024 אספקות  29/02/2024</t>
  </si>
  <si>
    <t>יין ישן נושן 750 מ"ל</t>
  </si>
  <si>
    <t>חדש במגוון יפאורה</t>
  </si>
  <si>
    <t>מחיר נטו קרטון</t>
  </si>
  <si>
    <t>מחיר נטו שורה</t>
  </si>
  <si>
    <t>מחיר נטו משטח</t>
  </si>
  <si>
    <t>מחיר נטו משאית</t>
  </si>
  <si>
    <t>לפרק 12-83 לשני מחיראים</t>
  </si>
  <si>
    <t>מדרגה ל 3 משטחים לפי 119</t>
  </si>
  <si>
    <t>מירון</t>
  </si>
  <si>
    <t>לחזק עם סל</t>
  </si>
  <si>
    <t>טבלת מבצעים מאי-יוני 2024</t>
  </si>
  <si>
    <t>אספקות 01/05/2024 אספקות  30/06/2024</t>
  </si>
  <si>
    <t>פחיות לחזק עם סל 10+1</t>
  </si>
  <si>
    <t>להמשיך סלי סטלה (לבחור מוצלחים)</t>
  </si>
  <si>
    <t>הערות ליום שני</t>
  </si>
  <si>
    <t>11 משטחים</t>
  </si>
  <si>
    <t>924 ומעלה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</si>
</sst>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(* #,##0.00_);_(* \(#,##0.00\);_(* &quot;-&quot;??_);_(@_)"/>
    <numFmt numFmtId="165" formatCode="_ [$₪-40D]\ * #,##0.00_ ;_ [$₪-40D]\ * \-#,##0.00_ ;_ [$₪-40D]\ * &quot;-&quot;??_ ;_ @_ "/>
    <numFmt numFmtId="166" formatCode="0.0000"/>
    <numFmt numFmtId="167" formatCode="_ * #,##0_ ;_ * \-#,##0_ ;_ * &quot;-&quot;??_ ;_ @_ "/>
  </numFmts>
  <fonts count="13" x14ac:knownFonts="1">
    <font>
      <sz val="10"/>
      <name val="Arial"/>
      <family val="2"/>
    </font>
    <font>
      <sz val="10"/>
      <name val="Arial"/>
      <family val="2"/>
    </font>
    <font>
      <b/>
      <u/>
      <sz val="12"/>
      <color rgb="FF002060"/>
      <name val="Arial"/>
      <family val="2"/>
    </font>
    <font>
      <sz val="12"/>
      <name val="Arial"/>
      <family val="2"/>
    </font>
    <font>
      <b/>
      <u/>
      <sz val="12"/>
      <color rgb="FF0070C0"/>
      <name val="Arial"/>
      <family val="2"/>
    </font>
    <font>
      <b/>
      <sz val="12"/>
      <color rgb="FF0070C0"/>
      <name val="Arial"/>
      <family val="2"/>
    </font>
    <font>
      <b/>
      <u/>
      <sz val="12"/>
      <name val="Arial"/>
      <family val="2"/>
    </font>
    <font>
      <b/>
      <sz val="12"/>
      <color indexed="12"/>
      <name val="Arial"/>
      <family val="2"/>
    </font>
    <font>
      <b/>
      <sz val="12"/>
      <color rgb="FF00206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hadow/>
      <sz val="12"/>
      <name val="Arial"/>
      <family val="2"/>
    </font>
    <font>
      <b/>
      <shadow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5">
    <xf numFmtId="0" fontId="0" fillId="0" borderId="0" xfId="0"/>
    <xf numFmtId="0" fontId="3" fillId="0" borderId="0" xfId="0" applyFont="1" applyFill="1"/>
    <xf numFmtId="165" fontId="3" fillId="0" borderId="0" xfId="0" applyNumberFormat="1" applyFont="1" applyFill="1"/>
    <xf numFmtId="44" fontId="3" fillId="0" borderId="0" xfId="2" applyFont="1" applyFill="1"/>
    <xf numFmtId="166" fontId="3" fillId="0" borderId="0" xfId="0" applyNumberFormat="1" applyFont="1" applyFill="1"/>
    <xf numFmtId="0" fontId="4" fillId="2" borderId="1" xfId="0" applyFont="1" applyFill="1" applyBorder="1"/>
    <xf numFmtId="165" fontId="5" fillId="2" borderId="1" xfId="0" applyNumberFormat="1" applyFont="1" applyFill="1" applyBorder="1" applyAlignment="1">
      <alignment horizontal="right" vertical="center" wrapText="1"/>
    </xf>
    <xf numFmtId="165" fontId="5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 applyFill="1"/>
    <xf numFmtId="0" fontId="0" fillId="0" borderId="5" xfId="0" applyBorder="1"/>
    <xf numFmtId="0" fontId="0" fillId="0" borderId="0" xfId="0" applyBorder="1"/>
    <xf numFmtId="165" fontId="7" fillId="0" borderId="6" xfId="0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44" fontId="2" fillId="0" borderId="8" xfId="2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167" fontId="10" fillId="4" borderId="11" xfId="1" applyNumberFormat="1" applyFont="1" applyFill="1" applyBorder="1" applyAlignment="1">
      <alignment horizontal="center" vertical="center"/>
    </xf>
    <xf numFmtId="165" fontId="10" fillId="4" borderId="12" xfId="0" applyNumberFormat="1" applyFont="1" applyFill="1" applyBorder="1"/>
    <xf numFmtId="0" fontId="11" fillId="4" borderId="13" xfId="0" applyFont="1" applyFill="1" applyBorder="1" applyAlignment="1">
      <alignment horizontal="right" readingOrder="2"/>
    </xf>
    <xf numFmtId="49" fontId="3" fillId="4" borderId="14" xfId="0" applyNumberFormat="1" applyFont="1" applyFill="1" applyBorder="1" applyAlignment="1">
      <alignment horizontal="right" readingOrder="2"/>
    </xf>
    <xf numFmtId="10" fontId="3" fillId="4" borderId="14" xfId="0" applyNumberFormat="1" applyFont="1" applyFill="1" applyBorder="1" applyAlignment="1">
      <alignment horizontal="right" readingOrder="2"/>
    </xf>
    <xf numFmtId="44" fontId="5" fillId="4" borderId="12" xfId="2" applyFont="1" applyFill="1" applyBorder="1" applyAlignment="1">
      <alignment horizontal="right" readingOrder="2"/>
    </xf>
    <xf numFmtId="49" fontId="3" fillId="4" borderId="15" xfId="0" applyNumberFormat="1" applyFont="1" applyFill="1" applyBorder="1" applyAlignment="1">
      <alignment horizontal="right" readingOrder="2"/>
    </xf>
    <xf numFmtId="167" fontId="10" fillId="4" borderId="16" xfId="1" applyNumberFormat="1" applyFont="1" applyFill="1" applyBorder="1" applyAlignment="1">
      <alignment horizontal="center" vertical="center"/>
    </xf>
    <xf numFmtId="165" fontId="10" fillId="4" borderId="17" xfId="0" applyNumberFormat="1" applyFont="1" applyFill="1" applyBorder="1"/>
    <xf numFmtId="0" fontId="11" fillId="4" borderId="18" xfId="0" applyFont="1" applyFill="1" applyBorder="1" applyAlignment="1">
      <alignment horizontal="right" readingOrder="2"/>
    </xf>
    <xf numFmtId="49" fontId="3" fillId="4" borderId="19" xfId="0" applyNumberFormat="1" applyFont="1" applyFill="1" applyBorder="1" applyAlignment="1">
      <alignment horizontal="right" readingOrder="2"/>
    </xf>
    <xf numFmtId="10" fontId="3" fillId="4" borderId="19" xfId="0" applyNumberFormat="1" applyFont="1" applyFill="1" applyBorder="1" applyAlignment="1">
      <alignment horizontal="right" readingOrder="2"/>
    </xf>
    <xf numFmtId="44" fontId="5" fillId="4" borderId="17" xfId="2" applyFont="1" applyFill="1" applyBorder="1" applyAlignment="1">
      <alignment horizontal="right" readingOrder="2"/>
    </xf>
    <xf numFmtId="49" fontId="3" fillId="4" borderId="20" xfId="0" applyNumberFormat="1" applyFont="1" applyFill="1" applyBorder="1" applyAlignment="1">
      <alignment horizontal="right" readingOrder="2"/>
    </xf>
    <xf numFmtId="167" fontId="10" fillId="4" borderId="22" xfId="1" applyNumberFormat="1" applyFont="1" applyFill="1" applyBorder="1" applyAlignment="1">
      <alignment horizontal="center" vertical="center"/>
    </xf>
    <xf numFmtId="165" fontId="10" fillId="4" borderId="23" xfId="0" applyNumberFormat="1" applyFont="1" applyFill="1" applyBorder="1"/>
    <xf numFmtId="0" fontId="11" fillId="4" borderId="24" xfId="0" applyFont="1" applyFill="1" applyBorder="1" applyAlignment="1">
      <alignment horizontal="right" readingOrder="2"/>
    </xf>
    <xf numFmtId="49" fontId="3" fillId="4" borderId="25" xfId="0" applyNumberFormat="1" applyFont="1" applyFill="1" applyBorder="1" applyAlignment="1">
      <alignment horizontal="right" readingOrder="2"/>
    </xf>
    <xf numFmtId="10" fontId="3" fillId="4" borderId="25" xfId="0" applyNumberFormat="1" applyFont="1" applyFill="1" applyBorder="1" applyAlignment="1">
      <alignment horizontal="right" readingOrder="2"/>
    </xf>
    <xf numFmtId="44" fontId="5" fillId="4" borderId="23" xfId="2" applyFont="1" applyFill="1" applyBorder="1" applyAlignment="1">
      <alignment horizontal="right" readingOrder="2"/>
    </xf>
    <xf numFmtId="49" fontId="3" fillId="4" borderId="26" xfId="0" applyNumberFormat="1" applyFont="1" applyFill="1" applyBorder="1" applyAlignment="1">
      <alignment horizontal="right" readingOrder="2"/>
    </xf>
    <xf numFmtId="0" fontId="10" fillId="5" borderId="2" xfId="0" applyFont="1" applyFill="1" applyBorder="1"/>
    <xf numFmtId="167" fontId="10" fillId="5" borderId="27" xfId="1" applyNumberFormat="1" applyFont="1" applyFill="1" applyBorder="1"/>
    <xf numFmtId="165" fontId="10" fillId="5" borderId="4" xfId="0" applyNumberFormat="1" applyFont="1" applyFill="1" applyBorder="1"/>
    <xf numFmtId="0" fontId="11" fillId="5" borderId="1" xfId="0" applyFont="1" applyFill="1" applyBorder="1" applyAlignment="1">
      <alignment horizontal="right" readingOrder="2"/>
    </xf>
    <xf numFmtId="49" fontId="3" fillId="5" borderId="28" xfId="0" applyNumberFormat="1" applyFont="1" applyFill="1" applyBorder="1" applyAlignment="1">
      <alignment horizontal="right" readingOrder="2"/>
    </xf>
    <xf numFmtId="10" fontId="3" fillId="5" borderId="28" xfId="0" applyNumberFormat="1" applyFont="1" applyFill="1" applyBorder="1" applyAlignment="1">
      <alignment horizontal="right" readingOrder="2"/>
    </xf>
    <xf numFmtId="44" fontId="5" fillId="5" borderId="4" xfId="2" applyFont="1" applyFill="1" applyBorder="1" applyAlignment="1">
      <alignment horizontal="right" readingOrder="2"/>
    </xf>
    <xf numFmtId="49" fontId="3" fillId="5" borderId="29" xfId="0" applyNumberFormat="1" applyFont="1" applyFill="1" applyBorder="1" applyAlignment="1">
      <alignment horizontal="right" readingOrder="2"/>
    </xf>
    <xf numFmtId="167" fontId="3" fillId="6" borderId="31" xfId="1" applyNumberFormat="1" applyFont="1" applyFill="1" applyBorder="1"/>
    <xf numFmtId="165" fontId="10" fillId="6" borderId="17" xfId="0" applyNumberFormat="1" applyFont="1" applyFill="1" applyBorder="1"/>
    <xf numFmtId="0" fontId="12" fillId="6" borderId="18" xfId="0" applyFont="1" applyFill="1" applyBorder="1" applyAlignment="1">
      <alignment horizontal="right" readingOrder="2"/>
    </xf>
    <xf numFmtId="49" fontId="3" fillId="6" borderId="19" xfId="0" applyNumberFormat="1" applyFont="1" applyFill="1" applyBorder="1" applyAlignment="1">
      <alignment horizontal="right" readingOrder="2"/>
    </xf>
    <xf numFmtId="10" fontId="3" fillId="6" borderId="19" xfId="0" applyNumberFormat="1" applyFont="1" applyFill="1" applyBorder="1" applyAlignment="1">
      <alignment horizontal="right" readingOrder="2"/>
    </xf>
    <xf numFmtId="44" fontId="5" fillId="6" borderId="17" xfId="2" applyFont="1" applyFill="1" applyBorder="1" applyAlignment="1">
      <alignment horizontal="right" readingOrder="2"/>
    </xf>
    <xf numFmtId="49" fontId="3" fillId="6" borderId="20" xfId="0" applyNumberFormat="1" applyFont="1" applyFill="1" applyBorder="1" applyAlignment="1">
      <alignment horizontal="right" readingOrder="2"/>
    </xf>
    <xf numFmtId="167" fontId="3" fillId="6" borderId="16" xfId="1" applyNumberFormat="1" applyFont="1" applyFill="1" applyBorder="1"/>
    <xf numFmtId="0" fontId="11" fillId="6" borderId="18" xfId="0" applyFont="1" applyFill="1" applyBorder="1" applyAlignment="1">
      <alignment horizontal="right" readingOrder="2"/>
    </xf>
    <xf numFmtId="165" fontId="10" fillId="6" borderId="16" xfId="0" applyNumberFormat="1" applyFont="1" applyFill="1" applyBorder="1"/>
    <xf numFmtId="0" fontId="11" fillId="6" borderId="16" xfId="0" applyFont="1" applyFill="1" applyBorder="1" applyAlignment="1">
      <alignment horizontal="right" readingOrder="2"/>
    </xf>
    <xf numFmtId="49" fontId="3" fillId="6" borderId="16" xfId="0" applyNumberFormat="1" applyFont="1" applyFill="1" applyBorder="1" applyAlignment="1">
      <alignment horizontal="right" readingOrder="2"/>
    </xf>
    <xf numFmtId="10" fontId="3" fillId="6" borderId="16" xfId="0" applyNumberFormat="1" applyFont="1" applyFill="1" applyBorder="1" applyAlignment="1">
      <alignment horizontal="right" readingOrder="2"/>
    </xf>
    <xf numFmtId="44" fontId="5" fillId="6" borderId="16" xfId="2" applyFont="1" applyFill="1" applyBorder="1" applyAlignment="1">
      <alignment horizontal="right" readingOrder="2"/>
    </xf>
    <xf numFmtId="0" fontId="12" fillId="6" borderId="16" xfId="0" applyFont="1" applyFill="1" applyBorder="1" applyAlignment="1">
      <alignment horizontal="right" readingOrder="2"/>
    </xf>
    <xf numFmtId="167" fontId="3" fillId="6" borderId="22" xfId="1" applyNumberFormat="1" applyFont="1" applyFill="1" applyBorder="1"/>
    <xf numFmtId="165" fontId="10" fillId="6" borderId="23" xfId="0" applyNumberFormat="1" applyFont="1" applyFill="1" applyBorder="1"/>
    <xf numFmtId="0" fontId="11" fillId="6" borderId="24" xfId="0" applyFont="1" applyFill="1" applyBorder="1" applyAlignment="1">
      <alignment horizontal="right" readingOrder="2"/>
    </xf>
    <xf numFmtId="49" fontId="3" fillId="6" borderId="25" xfId="0" applyNumberFormat="1" applyFont="1" applyFill="1" applyBorder="1" applyAlignment="1">
      <alignment horizontal="right" readingOrder="2"/>
    </xf>
    <xf numFmtId="10" fontId="3" fillId="6" borderId="25" xfId="0" applyNumberFormat="1" applyFont="1" applyFill="1" applyBorder="1" applyAlignment="1">
      <alignment horizontal="right" readingOrder="2"/>
    </xf>
    <xf numFmtId="44" fontId="5" fillId="6" borderId="23" xfId="2" applyFont="1" applyFill="1" applyBorder="1" applyAlignment="1">
      <alignment horizontal="right" readingOrder="2"/>
    </xf>
    <xf numFmtId="49" fontId="3" fillId="6" borderId="26" xfId="0" applyNumberFormat="1" applyFont="1" applyFill="1" applyBorder="1" applyAlignment="1">
      <alignment horizontal="right" readingOrder="2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2" fontId="3" fillId="0" borderId="0" xfId="2" applyNumberFormat="1" applyFont="1" applyFill="1"/>
    <xf numFmtId="2" fontId="2" fillId="0" borderId="8" xfId="2" applyNumberFormat="1" applyFont="1" applyFill="1" applyBorder="1" applyAlignment="1">
      <alignment horizontal="center" vertical="center" wrapText="1"/>
    </xf>
    <xf numFmtId="2" fontId="5" fillId="4" borderId="12" xfId="2" applyNumberFormat="1" applyFont="1" applyFill="1" applyBorder="1" applyAlignment="1">
      <alignment horizontal="right" readingOrder="2"/>
    </xf>
    <xf numFmtId="2" fontId="5" fillId="4" borderId="17" xfId="2" applyNumberFormat="1" applyFont="1" applyFill="1" applyBorder="1" applyAlignment="1">
      <alignment horizontal="right" readingOrder="2"/>
    </xf>
    <xf numFmtId="2" fontId="5" fillId="4" borderId="23" xfId="2" applyNumberFormat="1" applyFont="1" applyFill="1" applyBorder="1" applyAlignment="1">
      <alignment horizontal="right" readingOrder="2"/>
    </xf>
    <xf numFmtId="2" fontId="5" fillId="5" borderId="4" xfId="2" applyNumberFormat="1" applyFont="1" applyFill="1" applyBorder="1" applyAlignment="1">
      <alignment horizontal="right" readingOrder="2"/>
    </xf>
    <xf numFmtId="2" fontId="5" fillId="6" borderId="17" xfId="2" applyNumberFormat="1" applyFont="1" applyFill="1" applyBorder="1" applyAlignment="1">
      <alignment horizontal="right" readingOrder="2"/>
    </xf>
    <xf numFmtId="2" fontId="5" fillId="6" borderId="23" xfId="2" applyNumberFormat="1" applyFont="1" applyFill="1" applyBorder="1" applyAlignment="1">
      <alignment horizontal="right" readingOrder="2"/>
    </xf>
    <xf numFmtId="2" fontId="0" fillId="0" borderId="0" xfId="0" applyNumberFormat="1"/>
    <xf numFmtId="10" fontId="3" fillId="0" borderId="0" xfId="3" applyNumberFormat="1" applyFont="1" applyFill="1"/>
    <xf numFmtId="10" fontId="3" fillId="0" borderId="0" xfId="0" applyNumberFormat="1" applyFont="1" applyFill="1"/>
    <xf numFmtId="44" fontId="5" fillId="5" borderId="0" xfId="2" applyFont="1" applyFill="1" applyBorder="1" applyAlignment="1">
      <alignment horizontal="right" readingOrder="2"/>
    </xf>
    <xf numFmtId="44" fontId="5" fillId="6" borderId="0" xfId="2" applyFont="1" applyFill="1" applyBorder="1" applyAlignment="1">
      <alignment horizontal="right" readingOrder="2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7" fillId="0" borderId="5" xfId="0" applyFont="1" applyFill="1" applyBorder="1" applyAlignment="1">
      <alignment horizontal="center" vertical="center"/>
    </xf>
    <xf numFmtId="0" fontId="11" fillId="4" borderId="32" xfId="0" applyFont="1" applyFill="1" applyBorder="1" applyAlignment="1">
      <alignment horizontal="right" readingOrder="2"/>
    </xf>
    <xf numFmtId="0" fontId="11" fillId="4" borderId="33" xfId="0" applyFont="1" applyFill="1" applyBorder="1" applyAlignment="1">
      <alignment horizontal="right" readingOrder="2"/>
    </xf>
    <xf numFmtId="0" fontId="11" fillId="4" borderId="21" xfId="0" applyFont="1" applyFill="1" applyBorder="1" applyAlignment="1">
      <alignment horizontal="right" readingOrder="2"/>
    </xf>
    <xf numFmtId="0" fontId="11" fillId="5" borderId="2" xfId="0" applyFont="1" applyFill="1" applyBorder="1" applyAlignment="1">
      <alignment horizontal="right" readingOrder="2"/>
    </xf>
    <xf numFmtId="0" fontId="12" fillId="6" borderId="33" xfId="0" applyFont="1" applyFill="1" applyBorder="1" applyAlignment="1">
      <alignment horizontal="right" readingOrder="2"/>
    </xf>
    <xf numFmtId="0" fontId="11" fillId="6" borderId="33" xfId="0" applyFont="1" applyFill="1" applyBorder="1" applyAlignment="1">
      <alignment horizontal="right" readingOrder="2"/>
    </xf>
    <xf numFmtId="0" fontId="11" fillId="6" borderId="34" xfId="0" applyFont="1" applyFill="1" applyBorder="1" applyAlignment="1">
      <alignment horizontal="right" readingOrder="2"/>
    </xf>
    <xf numFmtId="0" fontId="12" fillId="6" borderId="34" xfId="0" applyFont="1" applyFill="1" applyBorder="1" applyAlignment="1">
      <alignment horizontal="right" readingOrder="2"/>
    </xf>
    <xf numFmtId="0" fontId="11" fillId="6" borderId="21" xfId="0" applyFont="1" applyFill="1" applyBorder="1" applyAlignment="1">
      <alignment horizontal="right" readingOrder="2"/>
    </xf>
    <xf numFmtId="0" fontId="7" fillId="0" borderId="35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2" fontId="2" fillId="0" borderId="36" xfId="2" applyNumberFormat="1" applyFont="1" applyFill="1" applyBorder="1" applyAlignment="1">
      <alignment horizontal="center" vertical="center" wrapText="1"/>
    </xf>
    <xf numFmtId="49" fontId="3" fillId="6" borderId="37" xfId="0" applyNumberFormat="1" applyFont="1" applyFill="1" applyBorder="1" applyAlignment="1">
      <alignment horizontal="right" readingOrder="2"/>
    </xf>
    <xf numFmtId="2" fontId="5" fillId="6" borderId="38" xfId="2" applyNumberFormat="1" applyFont="1" applyFill="1" applyBorder="1" applyAlignment="1">
      <alignment horizontal="right" readingOrder="2"/>
    </xf>
    <xf numFmtId="0" fontId="8" fillId="0" borderId="35" xfId="0" applyFont="1" applyFill="1" applyBorder="1" applyAlignment="1">
      <alignment horizontal="center" vertical="center" wrapText="1"/>
    </xf>
    <xf numFmtId="44" fontId="2" fillId="0" borderId="36" xfId="2" applyFont="1" applyFill="1" applyBorder="1" applyAlignment="1">
      <alignment horizontal="center" vertical="center" wrapText="1"/>
    </xf>
    <xf numFmtId="44" fontId="5" fillId="6" borderId="38" xfId="2" applyFont="1" applyFill="1" applyBorder="1" applyAlignment="1">
      <alignment horizontal="right" readingOrder="2"/>
    </xf>
    <xf numFmtId="49" fontId="3" fillId="6" borderId="15" xfId="0" applyNumberFormat="1" applyFont="1" applyFill="1" applyBorder="1" applyAlignment="1">
      <alignment horizontal="right" readingOrder="2"/>
    </xf>
    <xf numFmtId="10" fontId="3" fillId="6" borderId="14" xfId="0" applyNumberFormat="1" applyFont="1" applyFill="1" applyBorder="1" applyAlignment="1">
      <alignment horizontal="right" readingOrder="2"/>
    </xf>
    <xf numFmtId="2" fontId="5" fillId="6" borderId="12" xfId="2" applyNumberFormat="1" applyFont="1" applyFill="1" applyBorder="1" applyAlignment="1">
      <alignment horizontal="right" readingOrder="2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12" fillId="4" borderId="33" xfId="0" applyFont="1" applyFill="1" applyBorder="1" applyAlignment="1">
      <alignment horizontal="right" readingOrder="2"/>
    </xf>
    <xf numFmtId="0" fontId="3" fillId="7" borderId="0" xfId="0" applyFont="1" applyFill="1"/>
    <xf numFmtId="164" fontId="3" fillId="0" borderId="0" xfId="0" applyNumberFormat="1" applyFont="1" applyFill="1"/>
    <xf numFmtId="10" fontId="5" fillId="6" borderId="0" xfId="3" applyNumberFormat="1" applyFont="1" applyFill="1" applyBorder="1" applyAlignment="1">
      <alignment horizontal="right" readingOrder="2"/>
    </xf>
    <xf numFmtId="167" fontId="10" fillId="0" borderId="11" xfId="1" applyNumberFormat="1" applyFont="1" applyFill="1" applyBorder="1" applyAlignment="1">
      <alignment horizontal="center" vertical="center"/>
    </xf>
    <xf numFmtId="165" fontId="10" fillId="0" borderId="12" xfId="0" applyNumberFormat="1" applyFont="1" applyFill="1" applyBorder="1"/>
    <xf numFmtId="0" fontId="11" fillId="0" borderId="32" xfId="0" applyFont="1" applyFill="1" applyBorder="1" applyAlignment="1">
      <alignment horizontal="right" readingOrder="2"/>
    </xf>
    <xf numFmtId="49" fontId="3" fillId="0" borderId="15" xfId="0" applyNumberFormat="1" applyFont="1" applyFill="1" applyBorder="1" applyAlignment="1">
      <alignment horizontal="right" readingOrder="2"/>
    </xf>
    <xf numFmtId="10" fontId="3" fillId="0" borderId="14" xfId="0" applyNumberFormat="1" applyFont="1" applyFill="1" applyBorder="1" applyAlignment="1">
      <alignment horizontal="right" readingOrder="2"/>
    </xf>
    <xf numFmtId="2" fontId="5" fillId="0" borderId="12" xfId="2" applyNumberFormat="1" applyFont="1" applyFill="1" applyBorder="1" applyAlignment="1">
      <alignment horizontal="right" readingOrder="2"/>
    </xf>
    <xf numFmtId="44" fontId="5" fillId="0" borderId="12" xfId="2" applyFont="1" applyFill="1" applyBorder="1" applyAlignment="1">
      <alignment horizontal="right" readingOrder="2"/>
    </xf>
    <xf numFmtId="49" fontId="3" fillId="0" borderId="14" xfId="0" applyNumberFormat="1" applyFont="1" applyFill="1" applyBorder="1" applyAlignment="1">
      <alignment horizontal="right" readingOrder="2"/>
    </xf>
    <xf numFmtId="167" fontId="10" fillId="0" borderId="16" xfId="1" applyNumberFormat="1" applyFont="1" applyFill="1" applyBorder="1" applyAlignment="1">
      <alignment horizontal="center" vertical="center"/>
    </xf>
    <xf numFmtId="165" fontId="10" fillId="0" borderId="17" xfId="0" applyNumberFormat="1" applyFont="1" applyFill="1" applyBorder="1"/>
    <xf numFmtId="0" fontId="11" fillId="0" borderId="33" xfId="0" applyFont="1" applyFill="1" applyBorder="1" applyAlignment="1">
      <alignment horizontal="right" readingOrder="2"/>
    </xf>
    <xf numFmtId="49" fontId="3" fillId="0" borderId="20" xfId="0" applyNumberFormat="1" applyFont="1" applyFill="1" applyBorder="1" applyAlignment="1">
      <alignment horizontal="right" readingOrder="2"/>
    </xf>
    <xf numFmtId="10" fontId="3" fillId="0" borderId="19" xfId="0" applyNumberFormat="1" applyFont="1" applyFill="1" applyBorder="1" applyAlignment="1">
      <alignment horizontal="right" readingOrder="2"/>
    </xf>
    <xf numFmtId="2" fontId="5" fillId="0" borderId="17" xfId="2" applyNumberFormat="1" applyFont="1" applyFill="1" applyBorder="1" applyAlignment="1">
      <alignment horizontal="right" readingOrder="2"/>
    </xf>
    <xf numFmtId="44" fontId="5" fillId="0" borderId="17" xfId="2" applyFont="1" applyFill="1" applyBorder="1" applyAlignment="1">
      <alignment horizontal="right" readingOrder="2"/>
    </xf>
    <xf numFmtId="49" fontId="3" fillId="0" borderId="19" xfId="0" applyNumberFormat="1" applyFont="1" applyFill="1" applyBorder="1" applyAlignment="1">
      <alignment horizontal="right" readingOrder="2"/>
    </xf>
    <xf numFmtId="0" fontId="12" fillId="0" borderId="33" xfId="0" applyFont="1" applyFill="1" applyBorder="1" applyAlignment="1">
      <alignment horizontal="right" readingOrder="2"/>
    </xf>
    <xf numFmtId="165" fontId="10" fillId="0" borderId="23" xfId="0" applyNumberFormat="1" applyFont="1" applyFill="1" applyBorder="1"/>
    <xf numFmtId="0" fontId="11" fillId="0" borderId="21" xfId="0" applyFont="1" applyFill="1" applyBorder="1" applyAlignment="1">
      <alignment horizontal="right" readingOrder="2"/>
    </xf>
    <xf numFmtId="49" fontId="3" fillId="0" borderId="26" xfId="0" applyNumberFormat="1" applyFont="1" applyFill="1" applyBorder="1" applyAlignment="1">
      <alignment horizontal="right" readingOrder="2"/>
    </xf>
    <xf numFmtId="10" fontId="3" fillId="0" borderId="25" xfId="0" applyNumberFormat="1" applyFont="1" applyFill="1" applyBorder="1" applyAlignment="1">
      <alignment horizontal="right" readingOrder="2"/>
    </xf>
    <xf numFmtId="2" fontId="5" fillId="0" borderId="23" xfId="2" applyNumberFormat="1" applyFont="1" applyFill="1" applyBorder="1" applyAlignment="1">
      <alignment horizontal="right" readingOrder="2"/>
    </xf>
    <xf numFmtId="44" fontId="5" fillId="0" borderId="23" xfId="2" applyFont="1" applyFill="1" applyBorder="1" applyAlignment="1">
      <alignment horizontal="right" readingOrder="2"/>
    </xf>
    <xf numFmtId="49" fontId="3" fillId="0" borderId="25" xfId="0" applyNumberFormat="1" applyFont="1" applyFill="1" applyBorder="1" applyAlignment="1">
      <alignment horizontal="right" readingOrder="2"/>
    </xf>
    <xf numFmtId="0" fontId="10" fillId="0" borderId="2" xfId="0" applyFont="1" applyFill="1" applyBorder="1"/>
    <xf numFmtId="49" fontId="3" fillId="0" borderId="29" xfId="0" applyNumberFormat="1" applyFont="1" applyFill="1" applyBorder="1" applyAlignment="1">
      <alignment horizontal="right" readingOrder="2"/>
    </xf>
    <xf numFmtId="10" fontId="3" fillId="0" borderId="28" xfId="0" applyNumberFormat="1" applyFont="1" applyFill="1" applyBorder="1" applyAlignment="1">
      <alignment horizontal="right" readingOrder="2"/>
    </xf>
    <xf numFmtId="44" fontId="5" fillId="0" borderId="4" xfId="2" applyFont="1" applyFill="1" applyBorder="1" applyAlignment="1">
      <alignment horizontal="right" readingOrder="2"/>
    </xf>
    <xf numFmtId="44" fontId="5" fillId="0" borderId="0" xfId="2" applyFont="1" applyFill="1" applyBorder="1" applyAlignment="1">
      <alignment horizontal="right" readingOrder="2"/>
    </xf>
    <xf numFmtId="167" fontId="3" fillId="0" borderId="31" xfId="1" applyNumberFormat="1" applyFont="1" applyFill="1" applyBorder="1"/>
    <xf numFmtId="167" fontId="3" fillId="0" borderId="16" xfId="1" applyNumberFormat="1" applyFont="1" applyFill="1" applyBorder="1"/>
    <xf numFmtId="165" fontId="10" fillId="0" borderId="16" xfId="0" applyNumberFormat="1" applyFont="1" applyFill="1" applyBorder="1"/>
    <xf numFmtId="0" fontId="11" fillId="0" borderId="34" xfId="0" applyFont="1" applyFill="1" applyBorder="1" applyAlignment="1">
      <alignment horizontal="right" readingOrder="2"/>
    </xf>
    <xf numFmtId="49" fontId="3" fillId="0" borderId="37" xfId="0" applyNumberFormat="1" applyFont="1" applyFill="1" applyBorder="1" applyAlignment="1">
      <alignment horizontal="right" readingOrder="2"/>
    </xf>
    <xf numFmtId="10" fontId="3" fillId="0" borderId="16" xfId="0" applyNumberFormat="1" applyFont="1" applyFill="1" applyBorder="1" applyAlignment="1">
      <alignment horizontal="right" readingOrder="2"/>
    </xf>
    <xf numFmtId="44" fontId="5" fillId="0" borderId="38" xfId="2" applyFont="1" applyFill="1" applyBorder="1" applyAlignment="1">
      <alignment horizontal="right" readingOrder="2"/>
    </xf>
    <xf numFmtId="0" fontId="12" fillId="0" borderId="34" xfId="0" applyFont="1" applyFill="1" applyBorder="1" applyAlignment="1">
      <alignment horizontal="right" readingOrder="2"/>
    </xf>
    <xf numFmtId="167" fontId="3" fillId="0" borderId="22" xfId="1" applyNumberFormat="1" applyFont="1" applyFill="1" applyBorder="1"/>
    <xf numFmtId="0" fontId="10" fillId="0" borderId="30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10" fillId="6" borderId="30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2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167" fontId="10" fillId="0" borderId="22" xfId="1" applyNumberFormat="1" applyFont="1" applyFill="1" applyBorder="1" applyAlignment="1">
      <alignment horizontal="center" vertical="center"/>
    </xf>
    <xf numFmtId="167" fontId="10" fillId="0" borderId="27" xfId="1" applyNumberFormat="1" applyFont="1" applyFill="1" applyBorder="1"/>
    <xf numFmtId="165" fontId="10" fillId="0" borderId="4" xfId="0" applyNumberFormat="1" applyFont="1" applyFill="1" applyBorder="1"/>
    <xf numFmtId="0" fontId="11" fillId="0" borderId="2" xfId="0" applyFont="1" applyFill="1" applyBorder="1" applyAlignment="1">
      <alignment horizontal="right" readingOrder="2"/>
    </xf>
    <xf numFmtId="2" fontId="5" fillId="0" borderId="4" xfId="2" applyNumberFormat="1" applyFont="1" applyFill="1" applyBorder="1" applyAlignment="1">
      <alignment horizontal="right" readingOrder="2"/>
    </xf>
  </cellXfs>
  <cellStyles count="4">
    <cellStyle name="Comma" xfId="1" builtinId="3"/>
    <cellStyle name="Currency 2" xfId="2" xr:uid="{3C3C364A-CB0A-48ED-8A32-11B3A1F23974}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82BC7-5213-4A6A-BD25-CBB740F10DF2}">
  <sheetPr>
    <tabColor theme="9" tint="0.39997558519241921"/>
  </sheetPr>
  <dimension ref="A1:BW42"/>
  <sheetViews>
    <sheetView showGridLines="0" rightToLeft="1" tabSelected="1" zoomScale="70" zoomScaleNormal="70" workbookViewId="0">
      <pane xSplit="4" ySplit="5" topLeftCell="E6" activePane="bottomRight" state="frozen"/>
      <selection pane="topRight" activeCell="D1" sqref="D1"/>
      <selection pane="bottomLeft" activeCell="A6" sqref="A6"/>
      <selection pane="bottomRight" activeCell="Q11" sqref="Q11"/>
    </sheetView>
  </sheetViews>
  <sheetFormatPr defaultRowHeight="12.75" x14ac:dyDescent="0.2"/>
  <cols>
    <col min="1" max="1" width="8.42578125" customWidth="1"/>
    <col min="2" max="2" width="5.5703125" customWidth="1"/>
    <col min="3" max="3" width="10.5703125" customWidth="1"/>
    <col min="4" max="4" width="86" bestFit="1" customWidth="1"/>
    <col min="7" max="7" width="11.42578125" style="79" bestFit="1" customWidth="1"/>
    <col min="8" max="8" width="11.5703125" customWidth="1"/>
    <col min="10" max="10" width="11.42578125" style="79" bestFit="1" customWidth="1"/>
    <col min="11" max="11" width="12.140625" customWidth="1"/>
    <col min="12" max="12" width="10.42578125" customWidth="1"/>
    <col min="13" max="13" width="11.42578125" style="79" bestFit="1" customWidth="1"/>
    <col min="14" max="14" width="12.42578125" bestFit="1" customWidth="1"/>
    <col min="16" max="19" width="12.7109375" customWidth="1"/>
    <col min="20" max="20" width="3" customWidth="1"/>
    <col min="21" max="21" width="9" hidden="1" customWidth="1"/>
    <col min="22" max="22" width="10.28515625" hidden="1" customWidth="1"/>
    <col min="23" max="23" width="10.85546875" hidden="1" customWidth="1"/>
    <col min="24" max="24" width="7.7109375" hidden="1" customWidth="1"/>
    <col min="25" max="25" width="10.28515625" hidden="1" customWidth="1"/>
    <col min="26" max="26" width="10.85546875" hidden="1" customWidth="1"/>
    <col min="27" max="27" width="8.7109375" hidden="1" customWidth="1"/>
    <col min="28" max="28" width="11" hidden="1" customWidth="1"/>
    <col min="29" max="29" width="8.7109375" hidden="1" customWidth="1"/>
    <col min="30" max="30" width="35.85546875" hidden="1" customWidth="1"/>
    <col min="31" max="35" width="8.7109375" customWidth="1"/>
  </cols>
  <sheetData>
    <row r="1" spans="1:75" s="1" customFormat="1" ht="19.5" customHeight="1" x14ac:dyDescent="0.25">
      <c r="A1" s="154" t="s">
        <v>84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84"/>
      <c r="R1" s="84"/>
      <c r="S1" s="84"/>
    </row>
    <row r="2" spans="1:75" s="1" customFormat="1" ht="19.5" customHeight="1" x14ac:dyDescent="0.25">
      <c r="A2" s="155" t="s">
        <v>85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85"/>
      <c r="R2" s="85"/>
      <c r="S2" s="85"/>
    </row>
    <row r="3" spans="1:75" s="1" customFormat="1" ht="15.75" customHeight="1" thickBot="1" x14ac:dyDescent="0.25">
      <c r="C3" s="2"/>
      <c r="G3" s="71"/>
      <c r="J3" s="71"/>
      <c r="M3" s="71"/>
      <c r="O3" s="4"/>
      <c r="P3" s="3"/>
      <c r="Q3" s="3"/>
      <c r="R3" s="3"/>
      <c r="S3" s="3"/>
    </row>
    <row r="4" spans="1:75" s="9" customFormat="1" ht="45.75" customHeight="1" thickBot="1" x14ac:dyDescent="0.3">
      <c r="A4" s="5"/>
      <c r="B4" s="6" t="s">
        <v>0</v>
      </c>
      <c r="C4" s="7" t="s">
        <v>1</v>
      </c>
      <c r="D4" s="8" t="s">
        <v>2</v>
      </c>
      <c r="E4" s="156" t="s">
        <v>3</v>
      </c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8"/>
      <c r="Q4" s="156" t="s">
        <v>71</v>
      </c>
      <c r="R4" s="157"/>
      <c r="S4" s="158"/>
      <c r="T4" s="1"/>
      <c r="U4" s="1"/>
      <c r="V4" s="1"/>
      <c r="W4" s="1"/>
      <c r="X4" s="1"/>
      <c r="Y4" s="1"/>
      <c r="Z4" s="1"/>
      <c r="AA4" s="1"/>
      <c r="AB4" s="1"/>
      <c r="AC4" s="1"/>
      <c r="AD4" s="1" t="s">
        <v>88</v>
      </c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</row>
    <row r="5" spans="1:75" s="9" customFormat="1" ht="30" customHeight="1" thickBot="1" x14ac:dyDescent="0.3">
      <c r="A5" s="10"/>
      <c r="B5" s="11"/>
      <c r="C5" s="12"/>
      <c r="D5" s="86"/>
      <c r="E5" s="96"/>
      <c r="F5" s="97" t="s">
        <v>4</v>
      </c>
      <c r="G5" s="98" t="s">
        <v>5</v>
      </c>
      <c r="H5" s="101"/>
      <c r="I5" s="97" t="s">
        <v>4</v>
      </c>
      <c r="J5" s="98" t="s">
        <v>5</v>
      </c>
      <c r="K5" s="101"/>
      <c r="L5" s="97" t="s">
        <v>4</v>
      </c>
      <c r="M5" s="98" t="s">
        <v>5</v>
      </c>
      <c r="N5" s="101"/>
      <c r="O5" s="97" t="s">
        <v>4</v>
      </c>
      <c r="P5" s="102" t="s">
        <v>5</v>
      </c>
      <c r="Q5" s="15"/>
      <c r="R5" s="15" t="s">
        <v>4</v>
      </c>
      <c r="S5" s="72" t="s">
        <v>5</v>
      </c>
      <c r="T5" s="1"/>
      <c r="U5" s="1"/>
      <c r="V5" s="1"/>
      <c r="W5" s="1"/>
      <c r="X5" s="1"/>
      <c r="Y5" s="1"/>
      <c r="Z5" s="1"/>
      <c r="AA5" s="1"/>
      <c r="AB5" s="1" t="s">
        <v>72</v>
      </c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</row>
    <row r="6" spans="1:75" s="1" customFormat="1" ht="21.95" customHeight="1" x14ac:dyDescent="0.25">
      <c r="A6" s="159" t="s">
        <v>6</v>
      </c>
      <c r="B6" s="113">
        <v>12</v>
      </c>
      <c r="C6" s="114">
        <v>57.8</v>
      </c>
      <c r="D6" s="115" t="s">
        <v>7</v>
      </c>
      <c r="E6" s="116" t="s">
        <v>8</v>
      </c>
      <c r="F6" s="117">
        <v>0.50519999999999998</v>
      </c>
      <c r="G6" s="118">
        <f t="shared" ref="G6:G14" si="0">IF(AND(F6="",E6=""),"",$C6-($C6*F6))</f>
        <v>28.599440000000001</v>
      </c>
      <c r="H6" s="116" t="s">
        <v>9</v>
      </c>
      <c r="I6" s="117">
        <v>0.53220000000000001</v>
      </c>
      <c r="J6" s="118">
        <f>IF(AND(I6="",H6=""),"",$C6-($C6*I6))</f>
        <v>27.038839999999997</v>
      </c>
      <c r="K6" s="116" t="s">
        <v>10</v>
      </c>
      <c r="L6" s="117">
        <v>0.55020000000000002</v>
      </c>
      <c r="M6" s="118">
        <f>IF(AND(L6="",K6=""),"",$C6-($C6*L6))</f>
        <v>25.998439999999999</v>
      </c>
      <c r="N6" s="116" t="s">
        <v>69</v>
      </c>
      <c r="O6" s="117">
        <f>1-P6/$C6</f>
        <v>0.5761245674740485</v>
      </c>
      <c r="P6" s="119">
        <v>24.5</v>
      </c>
      <c r="Q6" s="120" t="s">
        <v>89</v>
      </c>
      <c r="R6" s="117">
        <f>1-S6/$C6</f>
        <v>0.58477508650519028</v>
      </c>
      <c r="S6" s="118">
        <v>24</v>
      </c>
      <c r="U6" s="80">
        <f>1-G6/$C6</f>
        <v>0.50519999999999987</v>
      </c>
      <c r="V6" s="80">
        <f>1-J6/$C6</f>
        <v>0.53220000000000001</v>
      </c>
      <c r="W6" s="80">
        <f>1-M6/$C6</f>
        <v>0.55020000000000002</v>
      </c>
      <c r="X6" s="81">
        <f>U6-F6</f>
        <v>0</v>
      </c>
      <c r="Y6" s="81">
        <f>V6-I6</f>
        <v>0</v>
      </c>
      <c r="Z6" s="81">
        <f>W6-L6</f>
        <v>0</v>
      </c>
    </row>
    <row r="7" spans="1:75" s="1" customFormat="1" ht="21.95" customHeight="1" x14ac:dyDescent="0.25">
      <c r="A7" s="160"/>
      <c r="B7" s="121">
        <v>12</v>
      </c>
      <c r="C7" s="122">
        <v>34.049999999999997</v>
      </c>
      <c r="D7" s="123" t="s">
        <v>11</v>
      </c>
      <c r="E7" s="124" t="s">
        <v>12</v>
      </c>
      <c r="F7" s="125">
        <v>0.4214</v>
      </c>
      <c r="G7" s="126">
        <f t="shared" si="0"/>
        <v>19.701329999999999</v>
      </c>
      <c r="H7" s="124" t="s">
        <v>13</v>
      </c>
      <c r="I7" s="125">
        <v>0.442</v>
      </c>
      <c r="J7" s="126">
        <f t="shared" ref="J7:J14" si="1">IF(AND(I7="",H7=""),"",$C7-($C7*I7))</f>
        <v>18.999899999999997</v>
      </c>
      <c r="K7" s="124" t="s">
        <v>14</v>
      </c>
      <c r="L7" s="125">
        <v>0.45369999999999999</v>
      </c>
      <c r="M7" s="126">
        <f t="shared" ref="M7:M15" si="2">IF(AND(L7="",K7=""),"",$C7-($C7*L7))</f>
        <v>18.601514999999999</v>
      </c>
      <c r="N7" s="124" t="s">
        <v>15</v>
      </c>
      <c r="O7" s="125">
        <v>0.46260000000000001</v>
      </c>
      <c r="P7" s="127">
        <f t="shared" ref="P7:P32" si="3">IF(AND(O7="",N7=""),"",$C7-($C7*O7))</f>
        <v>18.298469999999998</v>
      </c>
      <c r="Q7" s="128" t="s">
        <v>89</v>
      </c>
      <c r="R7" s="125">
        <f>1-S7/$C7</f>
        <v>0.47136563876651982</v>
      </c>
      <c r="S7" s="126">
        <v>18</v>
      </c>
      <c r="U7" s="80">
        <f t="shared" ref="U7:U32" si="4">1-G7/$C7</f>
        <v>0.4214</v>
      </c>
      <c r="V7" s="80">
        <f t="shared" ref="V7:V32" si="5">1-J7/$C7</f>
        <v>0.44200000000000006</v>
      </c>
      <c r="W7" s="80">
        <f t="shared" ref="W7:W32" si="6">1-M7/$C7</f>
        <v>0.45369999999999999</v>
      </c>
      <c r="X7" s="81">
        <f t="shared" ref="X7:X32" si="7">U7-F7</f>
        <v>0</v>
      </c>
      <c r="Y7" s="81">
        <f t="shared" ref="Y7:Y32" si="8">V7-I7</f>
        <v>0</v>
      </c>
      <c r="Z7" s="81">
        <f t="shared" ref="Z7:Z32" si="9">W7-L7</f>
        <v>0</v>
      </c>
    </row>
    <row r="8" spans="1:75" s="1" customFormat="1" ht="21.95" customHeight="1" x14ac:dyDescent="0.25">
      <c r="A8" s="160"/>
      <c r="B8" s="121">
        <v>12</v>
      </c>
      <c r="C8" s="122">
        <v>28.25</v>
      </c>
      <c r="D8" s="123" t="s">
        <v>16</v>
      </c>
      <c r="E8" s="124" t="s">
        <v>17</v>
      </c>
      <c r="F8" s="125">
        <v>0.35649999999999998</v>
      </c>
      <c r="G8" s="126">
        <f t="shared" si="0"/>
        <v>18.178874999999998</v>
      </c>
      <c r="H8" s="124" t="s">
        <v>18</v>
      </c>
      <c r="I8" s="125">
        <v>0.36990000000000001</v>
      </c>
      <c r="J8" s="126">
        <f t="shared" si="1"/>
        <v>17.800325000000001</v>
      </c>
      <c r="K8" s="124" t="s">
        <v>10</v>
      </c>
      <c r="L8" s="125">
        <v>0.38940000000000002</v>
      </c>
      <c r="M8" s="126">
        <f t="shared" si="2"/>
        <v>17.24945</v>
      </c>
      <c r="N8" s="124" t="s">
        <v>69</v>
      </c>
      <c r="O8" s="125">
        <f>1-P8/C8</f>
        <v>0.40530973451327434</v>
      </c>
      <c r="P8" s="127">
        <v>16.8</v>
      </c>
      <c r="Q8" s="128"/>
      <c r="R8" s="125"/>
      <c r="S8" s="126"/>
      <c r="U8" s="80">
        <f t="shared" si="4"/>
        <v>0.35650000000000004</v>
      </c>
      <c r="V8" s="80">
        <f t="shared" si="5"/>
        <v>0.36990000000000001</v>
      </c>
      <c r="W8" s="80">
        <f t="shared" si="6"/>
        <v>0.38939999999999997</v>
      </c>
      <c r="X8" s="81">
        <f t="shared" si="7"/>
        <v>0</v>
      </c>
      <c r="Y8" s="81">
        <f t="shared" si="8"/>
        <v>0</v>
      </c>
      <c r="Z8" s="81">
        <f t="shared" si="9"/>
        <v>0</v>
      </c>
    </row>
    <row r="9" spans="1:75" s="1" customFormat="1" ht="21.95" customHeight="1" x14ac:dyDescent="0.25">
      <c r="A9" s="160"/>
      <c r="B9" s="121">
        <v>6</v>
      </c>
      <c r="C9" s="122">
        <v>29.6</v>
      </c>
      <c r="D9" s="123" t="s">
        <v>19</v>
      </c>
      <c r="E9" s="124" t="s">
        <v>20</v>
      </c>
      <c r="F9" s="125">
        <v>0.38579999999999998</v>
      </c>
      <c r="G9" s="126">
        <f t="shared" si="0"/>
        <v>18.180320000000002</v>
      </c>
      <c r="H9" s="124" t="s">
        <v>21</v>
      </c>
      <c r="I9" s="125">
        <v>0.39860000000000001</v>
      </c>
      <c r="J9" s="126">
        <f t="shared" si="1"/>
        <v>17.801439999999999</v>
      </c>
      <c r="K9" s="124" t="s">
        <v>22</v>
      </c>
      <c r="L9" s="125">
        <v>0.43240000000000001</v>
      </c>
      <c r="M9" s="126">
        <f t="shared" si="2"/>
        <v>16.80096</v>
      </c>
      <c r="N9" s="124"/>
      <c r="O9" s="125"/>
      <c r="P9" s="127" t="str">
        <f t="shared" si="3"/>
        <v/>
      </c>
      <c r="Q9" s="128"/>
      <c r="R9" s="125"/>
      <c r="S9" s="126"/>
      <c r="U9" s="80">
        <f t="shared" si="4"/>
        <v>0.38579999999999992</v>
      </c>
      <c r="V9" s="80">
        <f t="shared" si="5"/>
        <v>0.39860000000000007</v>
      </c>
      <c r="W9" s="80">
        <f t="shared" si="6"/>
        <v>0.43240000000000001</v>
      </c>
      <c r="X9" s="81">
        <f t="shared" si="7"/>
        <v>0</v>
      </c>
      <c r="Y9" s="81">
        <f t="shared" si="8"/>
        <v>0</v>
      </c>
      <c r="Z9" s="81">
        <f t="shared" si="9"/>
        <v>0</v>
      </c>
    </row>
    <row r="10" spans="1:75" s="1" customFormat="1" ht="21.95" customHeight="1" x14ac:dyDescent="0.25">
      <c r="A10" s="160"/>
      <c r="B10" s="121">
        <v>12</v>
      </c>
      <c r="C10" s="122">
        <v>22.5</v>
      </c>
      <c r="D10" s="123" t="s">
        <v>23</v>
      </c>
      <c r="E10" s="124" t="s">
        <v>8</v>
      </c>
      <c r="F10" s="125">
        <v>0.29959999999999998</v>
      </c>
      <c r="G10" s="126">
        <f t="shared" si="0"/>
        <v>15.759</v>
      </c>
      <c r="H10" s="124" t="s">
        <v>9</v>
      </c>
      <c r="I10" s="125">
        <v>0.33329999999999999</v>
      </c>
      <c r="J10" s="126">
        <f t="shared" si="1"/>
        <v>15.00075</v>
      </c>
      <c r="K10" s="124" t="s">
        <v>10</v>
      </c>
      <c r="L10" s="125">
        <v>0.36670000000000003</v>
      </c>
      <c r="M10" s="126">
        <f t="shared" si="2"/>
        <v>14.24925</v>
      </c>
      <c r="N10" s="124"/>
      <c r="O10" s="125"/>
      <c r="P10" s="127" t="str">
        <f t="shared" si="3"/>
        <v/>
      </c>
      <c r="Q10" s="128"/>
      <c r="R10" s="125"/>
      <c r="S10" s="126"/>
      <c r="U10" s="80">
        <f t="shared" si="4"/>
        <v>0.29959999999999998</v>
      </c>
      <c r="V10" s="80">
        <f t="shared" si="5"/>
        <v>0.33330000000000004</v>
      </c>
      <c r="W10" s="80">
        <f t="shared" si="6"/>
        <v>0.36670000000000003</v>
      </c>
      <c r="X10" s="81">
        <f t="shared" si="7"/>
        <v>0</v>
      </c>
      <c r="Y10" s="81">
        <f t="shared" si="8"/>
        <v>0</v>
      </c>
      <c r="Z10" s="81">
        <f t="shared" si="9"/>
        <v>0</v>
      </c>
    </row>
    <row r="11" spans="1:75" s="1" customFormat="1" ht="21.95" customHeight="1" x14ac:dyDescent="0.25">
      <c r="A11" s="160"/>
      <c r="B11" s="121">
        <v>12</v>
      </c>
      <c r="C11" s="122">
        <v>21.5</v>
      </c>
      <c r="D11" s="123" t="s">
        <v>24</v>
      </c>
      <c r="E11" s="124" t="s">
        <v>8</v>
      </c>
      <c r="F11" s="125">
        <v>0.2898</v>
      </c>
      <c r="G11" s="126">
        <f t="shared" si="0"/>
        <v>15.269300000000001</v>
      </c>
      <c r="H11" s="124" t="s">
        <v>9</v>
      </c>
      <c r="I11" s="125">
        <v>0.3251</v>
      </c>
      <c r="J11" s="126">
        <f t="shared" si="1"/>
        <v>14.510349999999999</v>
      </c>
      <c r="K11" s="124" t="s">
        <v>10</v>
      </c>
      <c r="L11" s="125">
        <v>0.3498</v>
      </c>
      <c r="M11" s="126">
        <f t="shared" si="2"/>
        <v>13.9793</v>
      </c>
      <c r="N11" s="124"/>
      <c r="O11" s="125"/>
      <c r="P11" s="127" t="str">
        <f t="shared" si="3"/>
        <v/>
      </c>
      <c r="Q11" s="128"/>
      <c r="R11" s="125"/>
      <c r="S11" s="126"/>
      <c r="U11" s="80">
        <f t="shared" si="4"/>
        <v>0.28979999999999995</v>
      </c>
      <c r="V11" s="80">
        <f t="shared" si="5"/>
        <v>0.32510000000000006</v>
      </c>
      <c r="W11" s="80">
        <f t="shared" si="6"/>
        <v>0.3498</v>
      </c>
      <c r="X11" s="81">
        <f t="shared" si="7"/>
        <v>0</v>
      </c>
      <c r="Y11" s="81">
        <f t="shared" si="8"/>
        <v>0</v>
      </c>
      <c r="Z11" s="81">
        <f t="shared" si="9"/>
        <v>0</v>
      </c>
    </row>
    <row r="12" spans="1:75" s="1" customFormat="1" ht="21.95" customHeight="1" x14ac:dyDescent="0.25">
      <c r="A12" s="160"/>
      <c r="B12" s="121">
        <v>12</v>
      </c>
      <c r="C12" s="122">
        <v>16.7</v>
      </c>
      <c r="D12" s="129" t="s">
        <v>74</v>
      </c>
      <c r="E12" s="124" t="s">
        <v>8</v>
      </c>
      <c r="F12" s="125">
        <f>1-G12/$C12</f>
        <v>0.12874251497005984</v>
      </c>
      <c r="G12" s="126">
        <v>14.55</v>
      </c>
      <c r="H12" s="124" t="s">
        <v>9</v>
      </c>
      <c r="I12" s="125">
        <f>1-J12/$C12</f>
        <v>0.17544910179640716</v>
      </c>
      <c r="J12" s="126">
        <v>13.77</v>
      </c>
      <c r="K12" s="124" t="s">
        <v>10</v>
      </c>
      <c r="L12" s="125">
        <f>1-M12/$C12</f>
        <v>0.22574850299401195</v>
      </c>
      <c r="M12" s="126">
        <v>12.93</v>
      </c>
      <c r="N12" s="124"/>
      <c r="O12" s="125"/>
      <c r="P12" s="127"/>
      <c r="Q12" s="128"/>
      <c r="R12" s="125"/>
      <c r="S12" s="126"/>
      <c r="U12" s="80"/>
      <c r="V12" s="80"/>
      <c r="W12" s="80"/>
      <c r="X12" s="81"/>
      <c r="Y12" s="81"/>
      <c r="Z12" s="81"/>
    </row>
    <row r="13" spans="1:75" s="1" customFormat="1" ht="21.95" customHeight="1" x14ac:dyDescent="0.25">
      <c r="A13" s="160"/>
      <c r="B13" s="121">
        <v>12</v>
      </c>
      <c r="C13" s="122">
        <v>18.8</v>
      </c>
      <c r="D13" s="123" t="s">
        <v>25</v>
      </c>
      <c r="E13" s="124" t="s">
        <v>12</v>
      </c>
      <c r="F13" s="125">
        <v>0.23400000000000001</v>
      </c>
      <c r="G13" s="126">
        <f t="shared" si="0"/>
        <v>14.4008</v>
      </c>
      <c r="H13" s="124" t="s">
        <v>26</v>
      </c>
      <c r="I13" s="125">
        <v>0.25530000000000003</v>
      </c>
      <c r="J13" s="126">
        <f t="shared" si="1"/>
        <v>14.000360000000001</v>
      </c>
      <c r="K13" s="124" t="s">
        <v>27</v>
      </c>
      <c r="L13" s="125">
        <v>0.26600000000000001</v>
      </c>
      <c r="M13" s="126">
        <f t="shared" si="2"/>
        <v>13.799199999999999</v>
      </c>
      <c r="N13" s="124"/>
      <c r="O13" s="125"/>
      <c r="P13" s="127" t="str">
        <f t="shared" si="3"/>
        <v/>
      </c>
      <c r="Q13" s="128" t="s">
        <v>89</v>
      </c>
      <c r="R13" s="125">
        <f>1-S13/$C13</f>
        <v>0.27659574468085113</v>
      </c>
      <c r="S13" s="126">
        <v>13.6</v>
      </c>
      <c r="U13" s="80">
        <f t="shared" si="4"/>
        <v>0.23399999999999999</v>
      </c>
      <c r="V13" s="80">
        <f t="shared" si="5"/>
        <v>0.25529999999999997</v>
      </c>
      <c r="W13" s="80">
        <f t="shared" si="6"/>
        <v>0.26600000000000013</v>
      </c>
      <c r="X13" s="81">
        <f t="shared" si="7"/>
        <v>0</v>
      </c>
      <c r="Y13" s="81">
        <f t="shared" si="8"/>
        <v>0</v>
      </c>
      <c r="Z13" s="81">
        <f t="shared" si="9"/>
        <v>0</v>
      </c>
    </row>
    <row r="14" spans="1:75" s="1" customFormat="1" ht="21.95" customHeight="1" thickBot="1" x14ac:dyDescent="0.3">
      <c r="A14" s="161"/>
      <c r="B14" s="170">
        <v>12</v>
      </c>
      <c r="C14" s="130">
        <v>15.85</v>
      </c>
      <c r="D14" s="131" t="s">
        <v>28</v>
      </c>
      <c r="E14" s="132" t="s">
        <v>17</v>
      </c>
      <c r="F14" s="133">
        <v>0.32490000000000002</v>
      </c>
      <c r="G14" s="134">
        <f t="shared" si="0"/>
        <v>10.700334999999999</v>
      </c>
      <c r="H14" s="132" t="s">
        <v>29</v>
      </c>
      <c r="I14" s="133">
        <v>0.34379999999999999</v>
      </c>
      <c r="J14" s="134">
        <f t="shared" si="1"/>
        <v>10.40077</v>
      </c>
      <c r="K14" s="132" t="s">
        <v>15</v>
      </c>
      <c r="L14" s="133">
        <v>0.35649999999999998</v>
      </c>
      <c r="M14" s="134">
        <f t="shared" si="2"/>
        <v>10.199475</v>
      </c>
      <c r="N14" s="132"/>
      <c r="O14" s="133"/>
      <c r="P14" s="135" t="str">
        <f t="shared" si="3"/>
        <v/>
      </c>
      <c r="Q14" s="136"/>
      <c r="R14" s="133"/>
      <c r="S14" s="134"/>
      <c r="U14" s="80">
        <f t="shared" si="4"/>
        <v>0.32490000000000008</v>
      </c>
      <c r="V14" s="80">
        <f t="shared" si="5"/>
        <v>0.34379999999999999</v>
      </c>
      <c r="W14" s="80">
        <f t="shared" si="6"/>
        <v>0.35650000000000004</v>
      </c>
      <c r="X14" s="81">
        <f t="shared" si="7"/>
        <v>0</v>
      </c>
      <c r="Y14" s="81">
        <f t="shared" si="8"/>
        <v>0</v>
      </c>
      <c r="Z14" s="81">
        <f t="shared" si="9"/>
        <v>0</v>
      </c>
      <c r="AD14" s="1" t="s">
        <v>83</v>
      </c>
    </row>
    <row r="15" spans="1:75" s="1" customFormat="1" ht="21.95" customHeight="1" thickBot="1" x14ac:dyDescent="0.3">
      <c r="A15" s="137" t="s">
        <v>30</v>
      </c>
      <c r="B15" s="171">
        <v>12</v>
      </c>
      <c r="C15" s="172">
        <v>51.4</v>
      </c>
      <c r="D15" s="173" t="s">
        <v>31</v>
      </c>
      <c r="E15" s="138" t="s">
        <v>17</v>
      </c>
      <c r="F15" s="139">
        <f>1-G15/C15</f>
        <v>0.23543579766536971</v>
      </c>
      <c r="G15" s="174">
        <f>+AB15+'יקבי כרמל (2)'!G14</f>
        <v>39.298599999999993</v>
      </c>
      <c r="H15" s="138" t="s">
        <v>32</v>
      </c>
      <c r="I15" s="139">
        <f>1-J15/C15</f>
        <v>0.25483579766536968</v>
      </c>
      <c r="J15" s="174">
        <f>+AB15+'יקבי כרמל (2)'!J14</f>
        <v>38.301439999999999</v>
      </c>
      <c r="K15" s="138"/>
      <c r="L15" s="139"/>
      <c r="M15" s="174" t="str">
        <f t="shared" si="2"/>
        <v/>
      </c>
      <c r="N15" s="138"/>
      <c r="O15" s="139"/>
      <c r="P15" s="140" t="str">
        <f t="shared" si="3"/>
        <v/>
      </c>
      <c r="Q15" s="141"/>
      <c r="R15" s="141"/>
      <c r="S15" s="141"/>
      <c r="U15" s="80">
        <f t="shared" si="4"/>
        <v>0.23543579766536971</v>
      </c>
      <c r="V15" s="80">
        <f t="shared" si="5"/>
        <v>0.25483579766536968</v>
      </c>
      <c r="W15" s="80" t="e">
        <f t="shared" si="6"/>
        <v>#VALUE!</v>
      </c>
      <c r="X15" s="81">
        <f t="shared" si="7"/>
        <v>0</v>
      </c>
      <c r="Y15" s="81">
        <f t="shared" si="8"/>
        <v>0</v>
      </c>
      <c r="Z15" s="81" t="e">
        <f t="shared" si="9"/>
        <v>#VALUE!</v>
      </c>
      <c r="AB15" s="1">
        <v>0.8</v>
      </c>
      <c r="AD15" s="1" t="s">
        <v>83</v>
      </c>
    </row>
    <row r="16" spans="1:75" s="1" customFormat="1" ht="21.95" customHeight="1" x14ac:dyDescent="0.25">
      <c r="A16" s="151" t="s">
        <v>33</v>
      </c>
      <c r="B16" s="142">
        <v>24</v>
      </c>
      <c r="C16" s="122">
        <v>6.85</v>
      </c>
      <c r="D16" s="129" t="s">
        <v>34</v>
      </c>
      <c r="E16" s="116" t="s">
        <v>35</v>
      </c>
      <c r="F16" s="117">
        <f>1-G16/$C16</f>
        <v>0.29492043795620437</v>
      </c>
      <c r="G16" s="118">
        <f>'יקבי כרמל (2)'!G15+'מאי-יוני 2024'!AB16</f>
        <v>4.8297949999999998</v>
      </c>
      <c r="H16" s="116" t="s">
        <v>36</v>
      </c>
      <c r="I16" s="117">
        <f>1-J16/$C16</f>
        <v>0.33872043795620432</v>
      </c>
      <c r="J16" s="118">
        <f>'יקבי כרמל (2)'!J15+'מאי-יוני 2024'!AB16</f>
        <v>4.5297650000000003</v>
      </c>
      <c r="K16" s="116" t="s">
        <v>37</v>
      </c>
      <c r="L16" s="117">
        <f>1-M16/$C16</f>
        <v>0.38252043795620438</v>
      </c>
      <c r="M16" s="118">
        <f>'יקבי כרמל (2)'!M15+'מאי-יוני 2024'!AB16</f>
        <v>4.2297349999999998</v>
      </c>
      <c r="N16" s="124"/>
      <c r="O16" s="125"/>
      <c r="P16" s="127" t="str">
        <f t="shared" si="3"/>
        <v/>
      </c>
      <c r="Q16" s="141"/>
      <c r="R16" s="141"/>
      <c r="S16" s="141"/>
      <c r="U16" s="80">
        <f t="shared" si="4"/>
        <v>0.29492043795620437</v>
      </c>
      <c r="V16" s="80">
        <f t="shared" si="5"/>
        <v>0.33872043795620432</v>
      </c>
      <c r="W16" s="80">
        <f t="shared" si="6"/>
        <v>0.38252043795620438</v>
      </c>
      <c r="X16" s="81">
        <f t="shared" si="7"/>
        <v>0</v>
      </c>
      <c r="Y16" s="81">
        <f t="shared" si="8"/>
        <v>0</v>
      </c>
      <c r="Z16" s="81">
        <f t="shared" si="9"/>
        <v>0</v>
      </c>
      <c r="AB16" s="1">
        <v>0.03</v>
      </c>
      <c r="AD16" s="1" t="s">
        <v>86</v>
      </c>
    </row>
    <row r="17" spans="1:30" s="1" customFormat="1" ht="21.95" customHeight="1" x14ac:dyDescent="0.25">
      <c r="A17" s="152"/>
      <c r="B17" s="143">
        <v>4</v>
      </c>
      <c r="C17" s="122">
        <v>35</v>
      </c>
      <c r="D17" s="123" t="s">
        <v>38</v>
      </c>
      <c r="E17" s="124" t="s">
        <v>39</v>
      </c>
      <c r="F17" s="125">
        <f t="shared" ref="F17:F32" si="10">1-G17/$C17</f>
        <v>0.21514285714285708</v>
      </c>
      <c r="G17" s="126">
        <f>'יקבי כרמל (2)'!G16+'מאי-יוני 2024'!AB17</f>
        <v>27.470000000000002</v>
      </c>
      <c r="H17" s="124" t="s">
        <v>40</v>
      </c>
      <c r="I17" s="125">
        <f t="shared" ref="I17:I32" si="11">1-J17/$C17</f>
        <v>0.27654285714285709</v>
      </c>
      <c r="J17" s="126">
        <f>'יקבי כרמל (2)'!J16+'מאי-יוני 2024'!AB17</f>
        <v>25.321000000000002</v>
      </c>
      <c r="K17" s="124" t="s">
        <v>41</v>
      </c>
      <c r="L17" s="125">
        <f t="shared" ref="L17:L32" si="12">1-M17/$C17</f>
        <v>0.30944285714285713</v>
      </c>
      <c r="M17" s="126">
        <f>'יקבי כרמל (2)'!M16+'מאי-יוני 2024'!AB17</f>
        <v>24.169499999999999</v>
      </c>
      <c r="N17" s="124" t="s">
        <v>90</v>
      </c>
      <c r="O17" s="125">
        <f t="shared" ref="O17:O18" si="13">1-P17/$C17</f>
        <v>0.32364285714285712</v>
      </c>
      <c r="P17" s="126">
        <f>'יקבי כרמל (2)'!P16+'מאי-יוני 2024'!AB17</f>
        <v>23.672499999999999</v>
      </c>
      <c r="Q17" s="141"/>
      <c r="R17" s="141"/>
      <c r="S17" s="141"/>
      <c r="U17" s="80">
        <f t="shared" si="4"/>
        <v>0.21514285714285708</v>
      </c>
      <c r="V17" s="80">
        <f t="shared" si="5"/>
        <v>0.27654285714285709</v>
      </c>
      <c r="W17" s="80">
        <f t="shared" si="6"/>
        <v>0.30944285714285713</v>
      </c>
      <c r="X17" s="81">
        <f t="shared" si="7"/>
        <v>0</v>
      </c>
      <c r="Y17" s="81">
        <f t="shared" si="8"/>
        <v>0</v>
      </c>
      <c r="Z17" s="81">
        <f t="shared" si="9"/>
        <v>0</v>
      </c>
      <c r="AB17" s="1">
        <v>0.17</v>
      </c>
    </row>
    <row r="18" spans="1:30" s="1" customFormat="1" ht="21.95" customHeight="1" x14ac:dyDescent="0.25">
      <c r="A18" s="152"/>
      <c r="B18" s="143">
        <v>4</v>
      </c>
      <c r="C18" s="122">
        <v>32.5</v>
      </c>
      <c r="D18" s="129" t="s">
        <v>43</v>
      </c>
      <c r="E18" s="124" t="s">
        <v>39</v>
      </c>
      <c r="F18" s="125">
        <f t="shared" si="10"/>
        <v>0.22587692307692309</v>
      </c>
      <c r="G18" s="126">
        <f>'יקבי כרמל (2)'!G17+'מאי-יוני 2024'!AB18</f>
        <v>25.158999999999999</v>
      </c>
      <c r="H18" s="124" t="s">
        <v>40</v>
      </c>
      <c r="I18" s="125">
        <f t="shared" si="11"/>
        <v>0.27197692307692312</v>
      </c>
      <c r="J18" s="126">
        <f>'יקבי כרמל (2)'!J17+'מאי-יוני 2024'!AB18</f>
        <v>23.66075</v>
      </c>
      <c r="K18" s="124" t="s">
        <v>44</v>
      </c>
      <c r="L18" s="125">
        <f t="shared" si="12"/>
        <v>0.30277692307692305</v>
      </c>
      <c r="M18" s="126">
        <f>'יקבי כרמל (2)'!M17+'מאי-יוני 2024'!AB18</f>
        <v>22.659749999999999</v>
      </c>
      <c r="N18" s="124" t="s">
        <v>90</v>
      </c>
      <c r="O18" s="125">
        <f t="shared" si="13"/>
        <v>0.31815384615384612</v>
      </c>
      <c r="P18" s="126">
        <f>'יקבי כרמל (2)'!P17+'מאי-יוני 2024'!AB18</f>
        <v>22.16</v>
      </c>
      <c r="Q18" s="141"/>
      <c r="R18" s="141"/>
      <c r="S18" s="141"/>
      <c r="U18" s="80">
        <f t="shared" si="4"/>
        <v>0.22587692307692309</v>
      </c>
      <c r="V18" s="80">
        <f t="shared" si="5"/>
        <v>0.27197692307692312</v>
      </c>
      <c r="W18" s="80">
        <f t="shared" si="6"/>
        <v>0.30277692307692305</v>
      </c>
      <c r="X18" s="81">
        <f t="shared" si="7"/>
        <v>0</v>
      </c>
      <c r="Y18" s="81">
        <f t="shared" si="8"/>
        <v>0</v>
      </c>
      <c r="Z18" s="81">
        <f t="shared" si="9"/>
        <v>0</v>
      </c>
      <c r="AB18" s="1">
        <v>0.16</v>
      </c>
      <c r="AD18" s="1" t="s">
        <v>87</v>
      </c>
    </row>
    <row r="19" spans="1:30" s="1" customFormat="1" ht="21.95" customHeight="1" x14ac:dyDescent="0.25">
      <c r="A19" s="152"/>
      <c r="B19" s="143">
        <v>24</v>
      </c>
      <c r="C19" s="122">
        <v>5.42</v>
      </c>
      <c r="D19" s="129" t="s">
        <v>45</v>
      </c>
      <c r="E19" s="124" t="s">
        <v>39</v>
      </c>
      <c r="F19" s="125">
        <f t="shared" si="10"/>
        <v>0.2269649446494465</v>
      </c>
      <c r="G19" s="126">
        <f>'יקבי כרמל (2)'!G18+'מאי-יוני 2024'!AB19</f>
        <v>4.1898499999999999</v>
      </c>
      <c r="H19" s="124" t="s">
        <v>40</v>
      </c>
      <c r="I19" s="125">
        <f t="shared" si="11"/>
        <v>0.27126494464944662</v>
      </c>
      <c r="J19" s="126">
        <f>'יקבי כרמל (2)'!J18+'מאי-יוני 2024'!AB19</f>
        <v>3.9497439999999995</v>
      </c>
      <c r="K19" s="124" t="s">
        <v>44</v>
      </c>
      <c r="L19" s="125">
        <f t="shared" si="12"/>
        <v>0.3025649446494465</v>
      </c>
      <c r="M19" s="126">
        <f>'יקבי כרמל (2)'!M18+'מאי-יוני 2024'!AB19</f>
        <v>3.7800979999999997</v>
      </c>
      <c r="N19" s="124"/>
      <c r="O19" s="125"/>
      <c r="P19" s="127" t="str">
        <f t="shared" si="3"/>
        <v/>
      </c>
      <c r="Q19" s="141"/>
      <c r="R19" s="141"/>
      <c r="S19" s="141"/>
      <c r="U19" s="80">
        <f t="shared" si="4"/>
        <v>0.2269649446494465</v>
      </c>
      <c r="V19" s="80">
        <f t="shared" si="5"/>
        <v>0.27126494464944662</v>
      </c>
      <c r="W19" s="80">
        <f t="shared" si="6"/>
        <v>0.3025649446494465</v>
      </c>
      <c r="X19" s="81">
        <f t="shared" si="7"/>
        <v>0</v>
      </c>
      <c r="Y19" s="81">
        <f t="shared" si="8"/>
        <v>0</v>
      </c>
      <c r="Z19" s="81">
        <f t="shared" si="9"/>
        <v>0</v>
      </c>
      <c r="AB19" s="1">
        <v>0.03</v>
      </c>
    </row>
    <row r="20" spans="1:30" s="1" customFormat="1" ht="21.95" customHeight="1" x14ac:dyDescent="0.25">
      <c r="A20" s="152"/>
      <c r="B20" s="143">
        <v>24</v>
      </c>
      <c r="C20" s="122">
        <v>8.1999999999999993</v>
      </c>
      <c r="D20" s="129" t="s">
        <v>46</v>
      </c>
      <c r="E20" s="124" t="s">
        <v>39</v>
      </c>
      <c r="F20" s="125">
        <f t="shared" si="10"/>
        <v>0.31222195121951224</v>
      </c>
      <c r="G20" s="126">
        <f>'יקבי כרמל (2)'!G19+'מאי-יוני 2024'!AB20</f>
        <v>5.6397799999999991</v>
      </c>
      <c r="H20" s="124" t="s">
        <v>40</v>
      </c>
      <c r="I20" s="125">
        <f t="shared" si="11"/>
        <v>0.35362195121951223</v>
      </c>
      <c r="J20" s="126">
        <f>'יקבי כרמל (2)'!J19+'מאי-יוני 2024'!AB20</f>
        <v>5.3002999999999991</v>
      </c>
      <c r="K20" s="124" t="s">
        <v>44</v>
      </c>
      <c r="L20" s="125">
        <f t="shared" si="12"/>
        <v>0.38532195121951218</v>
      </c>
      <c r="M20" s="126">
        <f>'יקבי כרמל (2)'!M19+'מאי-יוני 2024'!AB20</f>
        <v>5.0403599999999997</v>
      </c>
      <c r="N20" s="124"/>
      <c r="O20" s="125"/>
      <c r="P20" s="127" t="str">
        <f t="shared" si="3"/>
        <v/>
      </c>
      <c r="Q20" s="141"/>
      <c r="R20" s="141"/>
      <c r="S20" s="141"/>
      <c r="U20" s="80">
        <f t="shared" si="4"/>
        <v>0.31222195121951224</v>
      </c>
      <c r="V20" s="80">
        <f t="shared" si="5"/>
        <v>0.35362195121951223</v>
      </c>
      <c r="W20" s="80">
        <f t="shared" si="6"/>
        <v>0.38532195121951218</v>
      </c>
      <c r="X20" s="81">
        <f t="shared" si="7"/>
        <v>0</v>
      </c>
      <c r="Y20" s="81">
        <f t="shared" si="8"/>
        <v>0</v>
      </c>
      <c r="Z20" s="81">
        <f t="shared" si="9"/>
        <v>0</v>
      </c>
      <c r="AB20" s="1">
        <v>0.04</v>
      </c>
    </row>
    <row r="21" spans="1:30" s="1" customFormat="1" ht="21.95" customHeight="1" x14ac:dyDescent="0.25">
      <c r="A21" s="152"/>
      <c r="B21" s="143">
        <v>4</v>
      </c>
      <c r="C21" s="122">
        <v>42.5</v>
      </c>
      <c r="D21" s="123" t="s">
        <v>47</v>
      </c>
      <c r="E21" s="124" t="s">
        <v>39</v>
      </c>
      <c r="F21" s="125">
        <f t="shared" si="10"/>
        <v>0.29033529411764702</v>
      </c>
      <c r="G21" s="126">
        <f>'יקבי כרמל (2)'!G20+'מאי-יוני 2024'!AB21</f>
        <v>30.160750000000004</v>
      </c>
      <c r="H21" s="124" t="s">
        <v>48</v>
      </c>
      <c r="I21" s="125">
        <f t="shared" si="11"/>
        <v>0.32803529411764709</v>
      </c>
      <c r="J21" s="126">
        <f>'יקבי כרמל (2)'!J20+'מאי-יוני 2024'!AB21</f>
        <v>28.558499999999999</v>
      </c>
      <c r="K21" s="124"/>
      <c r="L21" s="125"/>
      <c r="M21" s="126"/>
      <c r="N21" s="124"/>
      <c r="O21" s="125"/>
      <c r="P21" s="127" t="str">
        <f t="shared" si="3"/>
        <v/>
      </c>
      <c r="Q21" s="141"/>
      <c r="R21" s="141"/>
      <c r="S21" s="141"/>
      <c r="U21" s="80">
        <f t="shared" si="4"/>
        <v>0.29033529411764702</v>
      </c>
      <c r="V21" s="80">
        <f t="shared" si="5"/>
        <v>0.32803529411764709</v>
      </c>
      <c r="W21" s="80">
        <f t="shared" si="6"/>
        <v>1</v>
      </c>
      <c r="X21" s="81">
        <f t="shared" si="7"/>
        <v>0</v>
      </c>
      <c r="Y21" s="81">
        <f t="shared" si="8"/>
        <v>0</v>
      </c>
      <c r="Z21" s="81">
        <f t="shared" si="9"/>
        <v>1</v>
      </c>
      <c r="AB21" s="1">
        <v>0.16</v>
      </c>
    </row>
    <row r="22" spans="1:30" s="1" customFormat="1" ht="21.95" customHeight="1" x14ac:dyDescent="0.25">
      <c r="A22" s="152"/>
      <c r="B22" s="143">
        <v>4</v>
      </c>
      <c r="C22" s="122">
        <v>31.5</v>
      </c>
      <c r="D22" s="123" t="s">
        <v>49</v>
      </c>
      <c r="E22" s="124" t="s">
        <v>50</v>
      </c>
      <c r="F22" s="125">
        <f t="shared" si="10"/>
        <v>0.23172063492063488</v>
      </c>
      <c r="G22" s="126">
        <f>'יקבי כרמל (2)'!G21+'מאי-יוני 2024'!AB22</f>
        <v>24.200800000000001</v>
      </c>
      <c r="H22" s="124" t="s">
        <v>51</v>
      </c>
      <c r="I22" s="125">
        <f t="shared" si="11"/>
        <v>0.2870206349206349</v>
      </c>
      <c r="J22" s="126">
        <f>'יקבי כרמל (2)'!J21+'מאי-יוני 2024'!AB22</f>
        <v>22.458850000000002</v>
      </c>
      <c r="K22" s="124"/>
      <c r="L22" s="125"/>
      <c r="M22" s="126"/>
      <c r="N22" s="124"/>
      <c r="O22" s="125"/>
      <c r="P22" s="127" t="str">
        <f t="shared" si="3"/>
        <v/>
      </c>
      <c r="Q22" s="141"/>
      <c r="R22" s="141"/>
      <c r="S22" s="141"/>
      <c r="U22" s="80">
        <f t="shared" si="4"/>
        <v>0.23172063492063488</v>
      </c>
      <c r="V22" s="80">
        <f t="shared" si="5"/>
        <v>0.2870206349206349</v>
      </c>
      <c r="W22" s="80">
        <f t="shared" si="6"/>
        <v>1</v>
      </c>
      <c r="X22" s="81">
        <f t="shared" si="7"/>
        <v>0</v>
      </c>
      <c r="Y22" s="81">
        <f t="shared" si="8"/>
        <v>0</v>
      </c>
      <c r="Z22" s="81">
        <f t="shared" si="9"/>
        <v>1</v>
      </c>
      <c r="AB22" s="1">
        <v>0.16</v>
      </c>
    </row>
    <row r="23" spans="1:30" s="1" customFormat="1" ht="21.95" customHeight="1" x14ac:dyDescent="0.25">
      <c r="A23" s="152"/>
      <c r="B23" s="143">
        <v>12</v>
      </c>
      <c r="C23" s="122">
        <v>8.82</v>
      </c>
      <c r="D23" s="123" t="s">
        <v>52</v>
      </c>
      <c r="E23" s="124" t="s">
        <v>53</v>
      </c>
      <c r="F23" s="125">
        <f t="shared" si="10"/>
        <v>0.32086485260770981</v>
      </c>
      <c r="G23" s="126">
        <f>'יקבי כרמל (2)'!G22+'מאי-יוני 2024'!AB23</f>
        <v>5.9899719999999999</v>
      </c>
      <c r="H23" s="124" t="s">
        <v>22</v>
      </c>
      <c r="I23" s="125">
        <f t="shared" si="11"/>
        <v>0.36506485260770971</v>
      </c>
      <c r="J23" s="126">
        <f>'יקבי כרמל (2)'!J22+'מאי-יוני 2024'!AB23</f>
        <v>5.6001280000000007</v>
      </c>
      <c r="K23" s="124"/>
      <c r="L23" s="125"/>
      <c r="M23" s="126"/>
      <c r="N23" s="124"/>
      <c r="O23" s="125"/>
      <c r="P23" s="127" t="str">
        <f t="shared" si="3"/>
        <v/>
      </c>
      <c r="Q23" s="141"/>
      <c r="R23" s="141"/>
      <c r="S23" s="141"/>
      <c r="U23" s="80">
        <f t="shared" si="4"/>
        <v>0.32086485260770981</v>
      </c>
      <c r="V23" s="80">
        <f t="shared" si="5"/>
        <v>0.36506485260770971</v>
      </c>
      <c r="W23" s="80">
        <f t="shared" si="6"/>
        <v>1</v>
      </c>
      <c r="X23" s="81">
        <f t="shared" si="7"/>
        <v>0</v>
      </c>
      <c r="Y23" s="81">
        <f t="shared" si="8"/>
        <v>0</v>
      </c>
      <c r="Z23" s="81">
        <f t="shared" si="9"/>
        <v>1</v>
      </c>
      <c r="AB23" s="1">
        <v>0.04</v>
      </c>
    </row>
    <row r="24" spans="1:30" s="1" customFormat="1" ht="21.95" customHeight="1" x14ac:dyDescent="0.25">
      <c r="A24" s="152"/>
      <c r="B24" s="143">
        <v>24</v>
      </c>
      <c r="C24" s="122">
        <v>7.45</v>
      </c>
      <c r="D24" s="129" t="s">
        <v>54</v>
      </c>
      <c r="E24" s="124" t="s">
        <v>53</v>
      </c>
      <c r="F24" s="125">
        <f t="shared" si="10"/>
        <v>0.24293087248322143</v>
      </c>
      <c r="G24" s="126">
        <f>'יקבי כרמל (2)'!G23+'מאי-יוני 2024'!AB24</f>
        <v>5.6401650000000005</v>
      </c>
      <c r="H24" s="124" t="s">
        <v>22</v>
      </c>
      <c r="I24" s="125">
        <f t="shared" si="11"/>
        <v>0.28863087248322139</v>
      </c>
      <c r="J24" s="126">
        <f>'יקבי כרמל (2)'!J23+'מאי-יוני 2024'!AB24</f>
        <v>5.2997000000000005</v>
      </c>
      <c r="K24" s="124"/>
      <c r="L24" s="125"/>
      <c r="M24" s="126"/>
      <c r="N24" s="124"/>
      <c r="O24" s="125"/>
      <c r="P24" s="127" t="str">
        <f t="shared" si="3"/>
        <v/>
      </c>
      <c r="Q24" s="141"/>
      <c r="R24" s="141"/>
      <c r="S24" s="141"/>
      <c r="U24" s="80">
        <f t="shared" si="4"/>
        <v>0.24293087248322143</v>
      </c>
      <c r="V24" s="80">
        <f t="shared" si="5"/>
        <v>0.28863087248322139</v>
      </c>
      <c r="W24" s="80">
        <f t="shared" si="6"/>
        <v>1</v>
      </c>
      <c r="X24" s="81">
        <f t="shared" si="7"/>
        <v>0</v>
      </c>
      <c r="Y24" s="81">
        <f t="shared" si="8"/>
        <v>0</v>
      </c>
      <c r="Z24" s="81">
        <f t="shared" si="9"/>
        <v>1</v>
      </c>
      <c r="AB24" s="1">
        <v>0.04</v>
      </c>
    </row>
    <row r="25" spans="1:30" s="1" customFormat="1" ht="21.95" customHeight="1" x14ac:dyDescent="0.25">
      <c r="A25" s="152"/>
      <c r="B25" s="143">
        <v>4</v>
      </c>
      <c r="C25" s="144">
        <v>42.5</v>
      </c>
      <c r="D25" s="145" t="s">
        <v>55</v>
      </c>
      <c r="E25" s="146" t="s">
        <v>39</v>
      </c>
      <c r="F25" s="125">
        <f t="shared" si="10"/>
        <v>0.29033529411764702</v>
      </c>
      <c r="G25" s="126">
        <f>'יקבי כרמל (2)'!G24+'מאי-יוני 2024'!AB25</f>
        <v>30.160750000000004</v>
      </c>
      <c r="H25" s="146" t="s">
        <v>48</v>
      </c>
      <c r="I25" s="125">
        <f t="shared" si="11"/>
        <v>0.32803529411764709</v>
      </c>
      <c r="J25" s="126">
        <f>'יקבי כרמל (2)'!J24+'מאי-יוני 2024'!AB25</f>
        <v>28.558499999999999</v>
      </c>
      <c r="K25" s="146"/>
      <c r="L25" s="125"/>
      <c r="M25" s="126"/>
      <c r="N25" s="146"/>
      <c r="O25" s="147"/>
      <c r="P25" s="148" t="str">
        <f t="shared" si="3"/>
        <v/>
      </c>
      <c r="Q25" s="141"/>
      <c r="R25" s="141"/>
      <c r="S25" s="141"/>
      <c r="U25" s="80">
        <f t="shared" si="4"/>
        <v>0.29033529411764702</v>
      </c>
      <c r="V25" s="80">
        <f t="shared" si="5"/>
        <v>0.32803529411764709</v>
      </c>
      <c r="W25" s="80">
        <f t="shared" si="6"/>
        <v>1</v>
      </c>
      <c r="X25" s="81">
        <f t="shared" si="7"/>
        <v>0</v>
      </c>
      <c r="Y25" s="81">
        <f t="shared" si="8"/>
        <v>0</v>
      </c>
      <c r="Z25" s="81">
        <f t="shared" si="9"/>
        <v>1</v>
      </c>
      <c r="AB25" s="1">
        <v>0.16</v>
      </c>
    </row>
    <row r="26" spans="1:30" s="1" customFormat="1" ht="21.95" customHeight="1" x14ac:dyDescent="0.25">
      <c r="A26" s="152"/>
      <c r="B26" s="143">
        <v>24</v>
      </c>
      <c r="C26" s="144">
        <v>11.45</v>
      </c>
      <c r="D26" s="149" t="s">
        <v>56</v>
      </c>
      <c r="E26" s="146" t="s">
        <v>57</v>
      </c>
      <c r="F26" s="125">
        <f t="shared" si="10"/>
        <v>0.29697991266375556</v>
      </c>
      <c r="G26" s="126">
        <f>'יקבי כרמל (2)'!G25+'מאי-יוני 2024'!AB26</f>
        <v>8.0495799999999988</v>
      </c>
      <c r="H26" s="146"/>
      <c r="I26" s="125"/>
      <c r="J26" s="126"/>
      <c r="K26" s="146"/>
      <c r="L26" s="125"/>
      <c r="M26" s="126"/>
      <c r="N26" s="146"/>
      <c r="O26" s="147"/>
      <c r="P26" s="148" t="str">
        <f t="shared" si="3"/>
        <v/>
      </c>
      <c r="Q26" s="141"/>
      <c r="R26" s="141"/>
      <c r="S26" s="141"/>
      <c r="T26" s="141"/>
      <c r="U26" s="80">
        <f t="shared" si="4"/>
        <v>0.29697991266375556</v>
      </c>
      <c r="V26" s="80">
        <f t="shared" si="5"/>
        <v>1</v>
      </c>
      <c r="W26" s="80">
        <f t="shared" si="6"/>
        <v>1</v>
      </c>
      <c r="X26" s="81">
        <f t="shared" si="7"/>
        <v>0</v>
      </c>
      <c r="Y26" s="81">
        <f t="shared" si="8"/>
        <v>1</v>
      </c>
      <c r="Z26" s="81">
        <f t="shared" si="9"/>
        <v>1</v>
      </c>
      <c r="AB26" s="1">
        <v>0.03</v>
      </c>
    </row>
    <row r="27" spans="1:30" s="1" customFormat="1" ht="21.95" customHeight="1" x14ac:dyDescent="0.25">
      <c r="A27" s="152"/>
      <c r="B27" s="143">
        <v>4</v>
      </c>
      <c r="C27" s="144">
        <v>32.5</v>
      </c>
      <c r="D27" s="145" t="s">
        <v>58</v>
      </c>
      <c r="E27" s="146" t="s">
        <v>50</v>
      </c>
      <c r="F27" s="125">
        <f t="shared" si="10"/>
        <v>0.22987692307692309</v>
      </c>
      <c r="G27" s="126">
        <f>'יקבי כרמל (2)'!G26+'מאי-יוני 2024'!AB27</f>
        <v>25.029</v>
      </c>
      <c r="H27" s="146" t="s">
        <v>59</v>
      </c>
      <c r="I27" s="125">
        <f t="shared" si="11"/>
        <v>0.27597692307692301</v>
      </c>
      <c r="J27" s="126">
        <f>'יקבי כרמל (2)'!J26+'מאי-יוני 2024'!AB27</f>
        <v>23.530750000000001</v>
      </c>
      <c r="K27" s="146" t="s">
        <v>60</v>
      </c>
      <c r="L27" s="125">
        <f t="shared" si="12"/>
        <v>0.29137692307692298</v>
      </c>
      <c r="M27" s="126">
        <f>'יקבי כרמל (2)'!M26+'מאי-יוני 2024'!AB27</f>
        <v>23.030250000000002</v>
      </c>
      <c r="N27" s="146"/>
      <c r="O27" s="147"/>
      <c r="P27" s="148" t="str">
        <f t="shared" si="3"/>
        <v/>
      </c>
      <c r="Q27" s="141"/>
      <c r="R27" s="141"/>
      <c r="S27" s="141"/>
      <c r="U27" s="80">
        <f t="shared" si="4"/>
        <v>0.22987692307692309</v>
      </c>
      <c r="V27" s="80">
        <f t="shared" si="5"/>
        <v>0.27597692307692301</v>
      </c>
      <c r="W27" s="80">
        <f t="shared" si="6"/>
        <v>0.29137692307692298</v>
      </c>
      <c r="X27" s="81">
        <f t="shared" si="7"/>
        <v>0</v>
      </c>
      <c r="Y27" s="81">
        <f t="shared" si="8"/>
        <v>0</v>
      </c>
      <c r="Z27" s="81">
        <f t="shared" si="9"/>
        <v>0</v>
      </c>
      <c r="AB27" s="1">
        <v>0.03</v>
      </c>
    </row>
    <row r="28" spans="1:30" s="1" customFormat="1" ht="21.95" customHeight="1" x14ac:dyDescent="0.25">
      <c r="A28" s="152"/>
      <c r="B28" s="143">
        <v>24</v>
      </c>
      <c r="C28" s="144">
        <v>8.1999999999999993</v>
      </c>
      <c r="D28" s="145" t="s">
        <v>61</v>
      </c>
      <c r="E28" s="146" t="s">
        <v>50</v>
      </c>
      <c r="F28" s="125">
        <f t="shared" si="10"/>
        <v>0.31222195121951224</v>
      </c>
      <c r="G28" s="126">
        <f>'יקבי כרמל (2)'!G27+'מאי-יוני 2024'!AB28</f>
        <v>5.6397799999999991</v>
      </c>
      <c r="H28" s="146" t="s">
        <v>59</v>
      </c>
      <c r="I28" s="125">
        <f t="shared" si="11"/>
        <v>0.35362195121951223</v>
      </c>
      <c r="J28" s="126">
        <f>'יקבי כרמל (2)'!J27+'מאי-יוני 2024'!AB28</f>
        <v>5.3002999999999991</v>
      </c>
      <c r="K28" s="146" t="s">
        <v>60</v>
      </c>
      <c r="L28" s="125">
        <f t="shared" si="12"/>
        <v>0.38532195121951218</v>
      </c>
      <c r="M28" s="126">
        <f>'יקבי כרמל (2)'!M27+'מאי-יוני 2024'!AB28</f>
        <v>5.0403599999999997</v>
      </c>
      <c r="N28" s="146"/>
      <c r="O28" s="147"/>
      <c r="P28" s="148" t="str">
        <f t="shared" si="3"/>
        <v/>
      </c>
      <c r="Q28" s="141"/>
      <c r="R28" s="141"/>
      <c r="S28" s="141"/>
      <c r="U28" s="80">
        <f t="shared" si="4"/>
        <v>0.31222195121951224</v>
      </c>
      <c r="V28" s="80">
        <f t="shared" si="5"/>
        <v>0.35362195121951223</v>
      </c>
      <c r="W28" s="80">
        <f t="shared" si="6"/>
        <v>0.38532195121951218</v>
      </c>
      <c r="X28" s="81">
        <f t="shared" si="7"/>
        <v>0</v>
      </c>
      <c r="Y28" s="81">
        <f t="shared" si="8"/>
        <v>0</v>
      </c>
      <c r="Z28" s="81">
        <f t="shared" si="9"/>
        <v>0</v>
      </c>
      <c r="AB28" s="1">
        <v>0.04</v>
      </c>
    </row>
    <row r="29" spans="1:30" s="1" customFormat="1" ht="21.95" customHeight="1" x14ac:dyDescent="0.25">
      <c r="A29" s="152"/>
      <c r="B29" s="143">
        <v>24</v>
      </c>
      <c r="C29" s="144">
        <v>11.45</v>
      </c>
      <c r="D29" s="149" t="s">
        <v>62</v>
      </c>
      <c r="E29" s="146" t="s">
        <v>57</v>
      </c>
      <c r="F29" s="125">
        <f>1-G29/$C29</f>
        <v>0.29697991266375556</v>
      </c>
      <c r="G29" s="126">
        <f>'יקבי כרמל (2)'!G28+'מאי-יוני 2024'!AB29</f>
        <v>8.0495799999999988</v>
      </c>
      <c r="H29" s="146"/>
      <c r="I29" s="125"/>
      <c r="J29" s="126"/>
      <c r="K29" s="146"/>
      <c r="L29" s="125"/>
      <c r="M29" s="126"/>
      <c r="N29" s="146"/>
      <c r="O29" s="147"/>
      <c r="P29" s="148" t="str">
        <f t="shared" si="3"/>
        <v/>
      </c>
      <c r="Q29" s="141"/>
      <c r="R29" s="141"/>
      <c r="S29" s="141"/>
      <c r="U29" s="80">
        <f t="shared" si="4"/>
        <v>0.29697991266375556</v>
      </c>
      <c r="V29" s="80">
        <f t="shared" si="5"/>
        <v>1</v>
      </c>
      <c r="W29" s="80">
        <f t="shared" si="6"/>
        <v>1</v>
      </c>
      <c r="X29" s="81">
        <f t="shared" si="7"/>
        <v>0</v>
      </c>
      <c r="Y29" s="81">
        <f t="shared" si="8"/>
        <v>1</v>
      </c>
      <c r="Z29" s="81">
        <f t="shared" si="9"/>
        <v>1</v>
      </c>
      <c r="AB29" s="1">
        <v>0.03</v>
      </c>
    </row>
    <row r="30" spans="1:30" s="1" customFormat="1" ht="21.95" customHeight="1" x14ac:dyDescent="0.25">
      <c r="A30" s="152"/>
      <c r="B30" s="143">
        <v>4</v>
      </c>
      <c r="C30" s="144">
        <v>32.5</v>
      </c>
      <c r="D30" s="145" t="s">
        <v>63</v>
      </c>
      <c r="E30" s="146" t="s">
        <v>50</v>
      </c>
      <c r="F30" s="125">
        <f t="shared" si="10"/>
        <v>0.22987692307692309</v>
      </c>
      <c r="G30" s="126">
        <f>'יקבי כרמל (2)'!G29+'מאי-יוני 2024'!AB30</f>
        <v>25.029</v>
      </c>
      <c r="H30" s="146" t="s">
        <v>59</v>
      </c>
      <c r="I30" s="125">
        <f t="shared" si="11"/>
        <v>0.27597692307692301</v>
      </c>
      <c r="J30" s="126">
        <f>'יקבי כרמל (2)'!J29+'מאי-יוני 2024'!AB30</f>
        <v>23.530750000000001</v>
      </c>
      <c r="K30" s="146" t="s">
        <v>60</v>
      </c>
      <c r="L30" s="125">
        <f t="shared" si="12"/>
        <v>0.29137692307692298</v>
      </c>
      <c r="M30" s="126">
        <f>'יקבי כרמל (2)'!M29+'מאי-יוני 2024'!AB30</f>
        <v>23.030250000000002</v>
      </c>
      <c r="N30" s="146"/>
      <c r="O30" s="147"/>
      <c r="P30" s="148" t="str">
        <f t="shared" si="3"/>
        <v/>
      </c>
      <c r="Q30" s="141"/>
      <c r="R30" s="141"/>
      <c r="S30" s="141"/>
      <c r="U30" s="80">
        <f t="shared" si="4"/>
        <v>0.22987692307692309</v>
      </c>
      <c r="V30" s="80">
        <f t="shared" si="5"/>
        <v>0.27597692307692301</v>
      </c>
      <c r="W30" s="80">
        <f t="shared" si="6"/>
        <v>0.29137692307692298</v>
      </c>
      <c r="X30" s="81">
        <f t="shared" si="7"/>
        <v>0</v>
      </c>
      <c r="Y30" s="81">
        <f t="shared" si="8"/>
        <v>0</v>
      </c>
      <c r="Z30" s="81">
        <f t="shared" si="9"/>
        <v>0</v>
      </c>
      <c r="AB30" s="1">
        <v>0.03</v>
      </c>
    </row>
    <row r="31" spans="1:30" s="1" customFormat="1" ht="21.95" customHeight="1" x14ac:dyDescent="0.25">
      <c r="A31" s="152"/>
      <c r="B31" s="143">
        <v>20</v>
      </c>
      <c r="C31" s="122">
        <v>8.1999999999999993</v>
      </c>
      <c r="D31" s="123" t="s">
        <v>64</v>
      </c>
      <c r="E31" s="124" t="s">
        <v>53</v>
      </c>
      <c r="F31" s="125">
        <f t="shared" si="10"/>
        <v>0.16582195121951215</v>
      </c>
      <c r="G31" s="126">
        <f>'יקבי כרמל (2)'!G30+'מאי-יוני 2024'!AB31</f>
        <v>6.8402599999999998</v>
      </c>
      <c r="H31" s="124" t="s">
        <v>65</v>
      </c>
      <c r="I31" s="125">
        <f t="shared" si="11"/>
        <v>0.20242195121951223</v>
      </c>
      <c r="J31" s="126">
        <f>'יקבי כרמל (2)'!J30+'מאי-יוני 2024'!AB31</f>
        <v>6.5401399999999992</v>
      </c>
      <c r="K31" s="124" t="s">
        <v>27</v>
      </c>
      <c r="L31" s="125">
        <f t="shared" si="12"/>
        <v>0.2390219512195122</v>
      </c>
      <c r="M31" s="126">
        <f>'יקבי כרמל (2)'!M30+'מאי-יוני 2024'!AB31</f>
        <v>6.2400199999999995</v>
      </c>
      <c r="N31" s="124"/>
      <c r="O31" s="125"/>
      <c r="P31" s="127" t="str">
        <f t="shared" si="3"/>
        <v/>
      </c>
      <c r="Q31" s="141"/>
      <c r="R31" s="141"/>
      <c r="S31" s="141"/>
      <c r="U31" s="80">
        <f t="shared" si="4"/>
        <v>0.16582195121951215</v>
      </c>
      <c r="V31" s="80">
        <f t="shared" si="5"/>
        <v>0.20242195121951223</v>
      </c>
      <c r="W31" s="80">
        <f t="shared" si="6"/>
        <v>0.2390219512195122</v>
      </c>
      <c r="X31" s="81">
        <f t="shared" si="7"/>
        <v>0</v>
      </c>
      <c r="Y31" s="81">
        <f t="shared" si="8"/>
        <v>0</v>
      </c>
      <c r="Z31" s="81">
        <f t="shared" si="9"/>
        <v>0</v>
      </c>
      <c r="AB31" s="1">
        <v>0.04</v>
      </c>
    </row>
    <row r="32" spans="1:30" s="1" customFormat="1" ht="21.95" customHeight="1" thickBot="1" x14ac:dyDescent="0.3">
      <c r="A32" s="153"/>
      <c r="B32" s="150">
        <v>24</v>
      </c>
      <c r="C32" s="130">
        <v>8.1999999999999993</v>
      </c>
      <c r="D32" s="131" t="s">
        <v>66</v>
      </c>
      <c r="E32" s="132" t="s">
        <v>50</v>
      </c>
      <c r="F32" s="133">
        <f t="shared" si="10"/>
        <v>0.31222195121951224</v>
      </c>
      <c r="G32" s="134">
        <f>'יקבי כרמל (2)'!G31+'מאי-יוני 2024'!AB32</f>
        <v>5.6397799999999991</v>
      </c>
      <c r="H32" s="132" t="s">
        <v>59</v>
      </c>
      <c r="I32" s="133">
        <f t="shared" si="11"/>
        <v>0.35362195121951223</v>
      </c>
      <c r="J32" s="134">
        <f>'יקבי כרמל (2)'!J31+'מאי-יוני 2024'!AB32</f>
        <v>5.3002999999999991</v>
      </c>
      <c r="K32" s="132" t="s">
        <v>60</v>
      </c>
      <c r="L32" s="133">
        <f t="shared" si="12"/>
        <v>0.38532195121951218</v>
      </c>
      <c r="M32" s="134">
        <f>'יקבי כרמל (2)'!M31+'מאי-יוני 2024'!AB32</f>
        <v>5.0403599999999997</v>
      </c>
      <c r="N32" s="132"/>
      <c r="O32" s="133"/>
      <c r="P32" s="135" t="str">
        <f t="shared" si="3"/>
        <v/>
      </c>
      <c r="Q32" s="141"/>
      <c r="R32" s="141"/>
      <c r="S32" s="141"/>
      <c r="U32" s="80">
        <f t="shared" si="4"/>
        <v>0.31222195121951224</v>
      </c>
      <c r="V32" s="80">
        <f t="shared" si="5"/>
        <v>0.35362195121951223</v>
      </c>
      <c r="W32" s="80">
        <f t="shared" si="6"/>
        <v>0.38532195121951218</v>
      </c>
      <c r="X32" s="81">
        <f t="shared" si="7"/>
        <v>0</v>
      </c>
      <c r="Y32" s="81">
        <f t="shared" si="8"/>
        <v>0</v>
      </c>
      <c r="Z32" s="81">
        <f t="shared" si="9"/>
        <v>0</v>
      </c>
      <c r="AB32" s="1">
        <v>0.04</v>
      </c>
    </row>
    <row r="34" spans="7:16" ht="15.75" hidden="1" x14ac:dyDescent="0.25">
      <c r="G34" s="83">
        <f t="shared" ref="G34:O34" si="14">G17*4*1.17+7.2</f>
        <v>135.75960000000001</v>
      </c>
      <c r="H34" s="83" t="e">
        <f t="shared" si="14"/>
        <v>#VALUE!</v>
      </c>
      <c r="I34" s="83">
        <f t="shared" si="14"/>
        <v>8.4942205714285706</v>
      </c>
      <c r="J34" s="83">
        <f t="shared" si="14"/>
        <v>125.70228</v>
      </c>
      <c r="K34" s="83" t="e">
        <f t="shared" si="14"/>
        <v>#VALUE!</v>
      </c>
      <c r="L34" s="83">
        <f t="shared" si="14"/>
        <v>8.6481925714285719</v>
      </c>
      <c r="M34" s="83">
        <f t="shared" si="14"/>
        <v>120.31326</v>
      </c>
      <c r="N34" s="83" t="e">
        <f t="shared" si="14"/>
        <v>#VALUE!</v>
      </c>
      <c r="O34" s="83">
        <f t="shared" si="14"/>
        <v>8.7146485714285724</v>
      </c>
      <c r="P34" s="83">
        <f>P17*4*1.17+7.2</f>
        <v>117.98729999999999</v>
      </c>
    </row>
    <row r="35" spans="7:16" ht="15.75" hidden="1" x14ac:dyDescent="0.25">
      <c r="G35" s="83">
        <f t="shared" ref="G35:P35" si="15">G18*4*1.17+7.2</f>
        <v>124.94411999999998</v>
      </c>
      <c r="H35" s="83" t="e">
        <f t="shared" si="15"/>
        <v>#VALUE!</v>
      </c>
      <c r="I35" s="83">
        <f t="shared" si="15"/>
        <v>8.4728519999999996</v>
      </c>
      <c r="J35" s="83">
        <f t="shared" si="15"/>
        <v>117.93231</v>
      </c>
      <c r="K35" s="83" t="e">
        <f t="shared" si="15"/>
        <v>#VALUE!</v>
      </c>
      <c r="L35" s="83">
        <f t="shared" si="15"/>
        <v>8.6169960000000003</v>
      </c>
      <c r="M35" s="83">
        <f t="shared" si="15"/>
        <v>113.24762999999999</v>
      </c>
      <c r="N35" s="83" t="e">
        <f t="shared" si="15"/>
        <v>#VALUE!</v>
      </c>
      <c r="O35" s="83">
        <f t="shared" si="15"/>
        <v>8.6889599999999998</v>
      </c>
      <c r="P35" s="83">
        <f t="shared" si="15"/>
        <v>110.9088</v>
      </c>
    </row>
    <row r="36" spans="7:16" ht="15.75" hidden="1" x14ac:dyDescent="0.25">
      <c r="G36" s="83">
        <f t="shared" ref="G36:P36" si="16">G19*4*1.17+7.2</f>
        <v>26.808497999999997</v>
      </c>
      <c r="H36" s="83" t="e">
        <f t="shared" si="16"/>
        <v>#VALUE!</v>
      </c>
      <c r="I36" s="83">
        <f t="shared" si="16"/>
        <v>8.46951994095941</v>
      </c>
      <c r="J36" s="83">
        <f t="shared" si="16"/>
        <v>25.684801919999995</v>
      </c>
      <c r="K36" s="83" t="e">
        <f t="shared" si="16"/>
        <v>#VALUE!</v>
      </c>
      <c r="L36" s="83">
        <f t="shared" si="16"/>
        <v>8.6160039409594091</v>
      </c>
      <c r="M36" s="83">
        <f t="shared" si="16"/>
        <v>24.890858639999998</v>
      </c>
      <c r="N36" s="83">
        <f t="shared" si="16"/>
        <v>7.2</v>
      </c>
      <c r="O36" s="83">
        <f t="shared" si="16"/>
        <v>7.2</v>
      </c>
      <c r="P36" s="83" t="e">
        <f t="shared" si="16"/>
        <v>#VALUE!</v>
      </c>
    </row>
    <row r="37" spans="7:16" ht="15.75" hidden="1" x14ac:dyDescent="0.25">
      <c r="G37" s="83">
        <f t="shared" ref="G37:P37" si="17">G20*4*1.17+7.2</f>
        <v>33.594170399999996</v>
      </c>
      <c r="H37" s="83" t="e">
        <f t="shared" si="17"/>
        <v>#VALUE!</v>
      </c>
      <c r="I37" s="83">
        <f t="shared" si="17"/>
        <v>8.8549507317073175</v>
      </c>
      <c r="J37" s="83">
        <f t="shared" si="17"/>
        <v>32.005403999999999</v>
      </c>
      <c r="K37" s="83" t="e">
        <f t="shared" si="17"/>
        <v>#VALUE!</v>
      </c>
      <c r="L37" s="83">
        <f t="shared" si="17"/>
        <v>9.0033067317073172</v>
      </c>
      <c r="M37" s="83">
        <f t="shared" si="17"/>
        <v>30.788884799999998</v>
      </c>
      <c r="N37" s="83">
        <f t="shared" si="17"/>
        <v>7.2</v>
      </c>
      <c r="O37" s="83">
        <f t="shared" si="17"/>
        <v>7.2</v>
      </c>
      <c r="P37" s="83" t="e">
        <f t="shared" si="17"/>
        <v>#VALUE!</v>
      </c>
    </row>
    <row r="38" spans="7:16" ht="15.75" hidden="1" x14ac:dyDescent="0.25">
      <c r="G38" s="83">
        <f t="shared" ref="G38:P38" si="18">G21*4*1.17+7.2</f>
        <v>148.35230999999999</v>
      </c>
      <c r="H38" s="83" t="e">
        <f t="shared" si="18"/>
        <v>#VALUE!</v>
      </c>
      <c r="I38" s="83">
        <f t="shared" si="18"/>
        <v>8.735205176470588</v>
      </c>
      <c r="J38" s="83">
        <f t="shared" si="18"/>
        <v>140.85377999999997</v>
      </c>
      <c r="K38" s="83">
        <f t="shared" si="18"/>
        <v>7.2</v>
      </c>
      <c r="L38" s="83">
        <f t="shared" si="18"/>
        <v>7.2</v>
      </c>
      <c r="M38" s="83">
        <f t="shared" si="18"/>
        <v>7.2</v>
      </c>
      <c r="N38" s="83">
        <f t="shared" si="18"/>
        <v>7.2</v>
      </c>
      <c r="O38" s="83">
        <f t="shared" si="18"/>
        <v>7.2</v>
      </c>
      <c r="P38" s="83" t="e">
        <f t="shared" si="18"/>
        <v>#VALUE!</v>
      </c>
    </row>
    <row r="39" spans="7:16" ht="15.75" hidden="1" x14ac:dyDescent="0.25">
      <c r="G39" s="83">
        <f t="shared" ref="G39:P39" si="19">G22*4*1.17+7.2</f>
        <v>120.459744</v>
      </c>
      <c r="H39" s="83" t="e">
        <f t="shared" si="19"/>
        <v>#VALUE!</v>
      </c>
      <c r="I39" s="83">
        <f t="shared" si="19"/>
        <v>8.5432565714285715</v>
      </c>
      <c r="J39" s="83">
        <f t="shared" si="19"/>
        <v>112.307418</v>
      </c>
      <c r="K39" s="83">
        <f t="shared" si="19"/>
        <v>7.2</v>
      </c>
      <c r="L39" s="83">
        <f t="shared" si="19"/>
        <v>7.2</v>
      </c>
      <c r="M39" s="83">
        <f t="shared" si="19"/>
        <v>7.2</v>
      </c>
      <c r="N39" s="83">
        <f t="shared" si="19"/>
        <v>7.2</v>
      </c>
      <c r="O39" s="83">
        <f t="shared" si="19"/>
        <v>7.2</v>
      </c>
      <c r="P39" s="83" t="e">
        <f t="shared" si="19"/>
        <v>#VALUE!</v>
      </c>
    </row>
    <row r="40" spans="7:16" ht="15.75" hidden="1" x14ac:dyDescent="0.25">
      <c r="G40" s="83">
        <f t="shared" ref="G40:P40" si="20">G23*4*1.17+7.2</f>
        <v>35.233068959999997</v>
      </c>
      <c r="H40" s="83" t="e">
        <f t="shared" si="20"/>
        <v>#VALUE!</v>
      </c>
      <c r="I40" s="83">
        <f t="shared" si="20"/>
        <v>8.9085035102040813</v>
      </c>
      <c r="J40" s="83">
        <f t="shared" si="20"/>
        <v>33.408599040000006</v>
      </c>
      <c r="K40" s="83">
        <f t="shared" si="20"/>
        <v>7.2</v>
      </c>
      <c r="L40" s="83">
        <f t="shared" si="20"/>
        <v>7.2</v>
      </c>
      <c r="M40" s="83">
        <f t="shared" si="20"/>
        <v>7.2</v>
      </c>
      <c r="N40" s="83">
        <f t="shared" si="20"/>
        <v>7.2</v>
      </c>
      <c r="O40" s="83">
        <f t="shared" si="20"/>
        <v>7.2</v>
      </c>
      <c r="P40" s="83" t="e">
        <f t="shared" si="20"/>
        <v>#VALUE!</v>
      </c>
    </row>
    <row r="41" spans="7:16" ht="15.75" hidden="1" x14ac:dyDescent="0.25">
      <c r="G41" s="83">
        <f t="shared" ref="G41:P41" si="21">G24*4*1.17+7.2</f>
        <v>33.595972199999999</v>
      </c>
      <c r="H41" s="83" t="e">
        <f t="shared" si="21"/>
        <v>#VALUE!</v>
      </c>
      <c r="I41" s="83">
        <f t="shared" si="21"/>
        <v>8.5507924832214766</v>
      </c>
      <c r="J41" s="83">
        <f t="shared" si="21"/>
        <v>32.002596000000004</v>
      </c>
      <c r="K41" s="83">
        <f t="shared" si="21"/>
        <v>7.2</v>
      </c>
      <c r="L41" s="83">
        <f t="shared" si="21"/>
        <v>7.2</v>
      </c>
      <c r="M41" s="83">
        <f t="shared" si="21"/>
        <v>7.2</v>
      </c>
      <c r="N41" s="83">
        <f t="shared" si="21"/>
        <v>7.2</v>
      </c>
      <c r="O41" s="83">
        <f t="shared" si="21"/>
        <v>7.2</v>
      </c>
      <c r="P41" s="83" t="e">
        <f t="shared" si="21"/>
        <v>#VALUE!</v>
      </c>
    </row>
    <row r="42" spans="7:16" hidden="1" x14ac:dyDescent="0.2"/>
  </sheetData>
  <mergeCells count="6">
    <mergeCell ref="A16:A32"/>
    <mergeCell ref="A1:P1"/>
    <mergeCell ref="A2:P2"/>
    <mergeCell ref="E4:P4"/>
    <mergeCell ref="Q4:S4"/>
    <mergeCell ref="A6:A14"/>
  </mergeCells>
  <pageMargins left="0.7" right="0.7" top="0.75" bottom="0.75" header="0.3" footer="0.3"/>
  <pageSetup paperSize="8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02029-4CFD-4F1C-B5E4-B4BE8EB371AB}">
  <sheetPr>
    <tabColor theme="9" tint="0.39997558519241921"/>
  </sheetPr>
  <dimension ref="A1:BW32"/>
  <sheetViews>
    <sheetView showGridLines="0" rightToLeft="1" zoomScale="80" zoomScaleNormal="80" workbookViewId="0">
      <pane xSplit="4" ySplit="5" topLeftCell="E6" activePane="bottomRight" state="frozen"/>
      <selection pane="topRight" activeCell="D1" sqref="D1"/>
      <selection pane="bottomLeft" activeCell="A6" sqref="A6"/>
      <selection pane="bottomRight" activeCell="AF23" sqref="AF23"/>
    </sheetView>
  </sheetViews>
  <sheetFormatPr defaultRowHeight="12.75" x14ac:dyDescent="0.2"/>
  <cols>
    <col min="1" max="2" width="5.5703125" customWidth="1"/>
    <col min="3" max="3" width="10.5703125" customWidth="1"/>
    <col min="4" max="4" width="43.85546875" customWidth="1"/>
    <col min="6" max="6" width="0" hidden="1" customWidth="1"/>
    <col min="7" max="7" width="11.42578125" style="79" bestFit="1" customWidth="1"/>
    <col min="8" max="8" width="11.5703125" customWidth="1"/>
    <col min="9" max="9" width="0" hidden="1" customWidth="1"/>
    <col min="10" max="10" width="11.42578125" style="79" bestFit="1" customWidth="1"/>
    <col min="11" max="11" width="12.140625" customWidth="1"/>
    <col min="12" max="12" width="10.42578125" hidden="1" customWidth="1"/>
    <col min="13" max="13" width="11.42578125" style="79" bestFit="1" customWidth="1"/>
    <col min="14" max="14" width="12.42578125" bestFit="1" customWidth="1"/>
    <col min="15" max="15" width="0" hidden="1" customWidth="1"/>
    <col min="16" max="19" width="12.7109375" customWidth="1"/>
    <col min="20" max="20" width="3" customWidth="1"/>
    <col min="21" max="22" width="8.7109375" hidden="1" customWidth="1"/>
    <col min="23" max="23" width="10.85546875" hidden="1" customWidth="1"/>
    <col min="24" max="29" width="8.7109375" hidden="1" customWidth="1"/>
    <col min="30" max="30" width="17.7109375" bestFit="1" customWidth="1"/>
    <col min="31" max="35" width="8.7109375" customWidth="1"/>
  </cols>
  <sheetData>
    <row r="1" spans="1:75" s="1" customFormat="1" ht="19.5" customHeight="1" x14ac:dyDescent="0.25">
      <c r="A1" s="154" t="s">
        <v>67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07"/>
      <c r="R1" s="107"/>
      <c r="S1" s="107"/>
    </row>
    <row r="2" spans="1:75" s="1" customFormat="1" ht="19.5" customHeight="1" x14ac:dyDescent="0.25">
      <c r="A2" s="155" t="s">
        <v>73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08"/>
      <c r="R2" s="108"/>
      <c r="S2" s="108"/>
    </row>
    <row r="3" spans="1:75" s="1" customFormat="1" ht="15.75" customHeight="1" thickBot="1" x14ac:dyDescent="0.25">
      <c r="C3" s="2"/>
      <c r="G3" s="71"/>
      <c r="J3" s="71"/>
      <c r="M3" s="71"/>
      <c r="O3" s="4"/>
      <c r="P3" s="3"/>
      <c r="Q3" s="3"/>
      <c r="R3" s="3"/>
      <c r="S3" s="3"/>
    </row>
    <row r="4" spans="1:75" s="9" customFormat="1" ht="45.75" customHeight="1" thickBot="1" x14ac:dyDescent="0.3">
      <c r="A4" s="5"/>
      <c r="B4" s="6" t="s">
        <v>0</v>
      </c>
      <c r="C4" s="7" t="s">
        <v>1</v>
      </c>
      <c r="D4" s="8" t="s">
        <v>2</v>
      </c>
      <c r="E4" s="156" t="s">
        <v>3</v>
      </c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8"/>
      <c r="Q4" s="165" t="s">
        <v>71</v>
      </c>
      <c r="R4" s="166"/>
      <c r="S4" s="166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</row>
    <row r="5" spans="1:75" s="9" customFormat="1" ht="30" customHeight="1" thickBot="1" x14ac:dyDescent="0.3">
      <c r="A5" s="10"/>
      <c r="B5" s="11"/>
      <c r="C5" s="12"/>
      <c r="D5" s="86"/>
      <c r="E5" s="96"/>
      <c r="F5" s="97" t="s">
        <v>4</v>
      </c>
      <c r="G5" s="98" t="s">
        <v>76</v>
      </c>
      <c r="H5" s="101"/>
      <c r="I5" s="97" t="s">
        <v>4</v>
      </c>
      <c r="J5" s="98" t="s">
        <v>77</v>
      </c>
      <c r="K5" s="101"/>
      <c r="L5" s="97" t="s">
        <v>4</v>
      </c>
      <c r="M5" s="98" t="s">
        <v>78</v>
      </c>
      <c r="N5" s="101"/>
      <c r="O5" s="97" t="s">
        <v>4</v>
      </c>
      <c r="P5" s="102" t="s">
        <v>79</v>
      </c>
      <c r="Q5" s="15"/>
      <c r="R5" s="15" t="s">
        <v>4</v>
      </c>
      <c r="S5" s="72" t="s">
        <v>5</v>
      </c>
      <c r="T5" s="1"/>
      <c r="U5" s="1"/>
      <c r="V5" s="1"/>
      <c r="W5" s="1"/>
      <c r="X5" s="1"/>
      <c r="Y5" s="1"/>
      <c r="Z5" s="1"/>
      <c r="AA5" s="1"/>
      <c r="AB5" s="1" t="s">
        <v>72</v>
      </c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</row>
    <row r="6" spans="1:75" s="1" customFormat="1" ht="21.95" hidden="1" customHeight="1" x14ac:dyDescent="0.25">
      <c r="A6" s="167" t="s">
        <v>6</v>
      </c>
      <c r="B6" s="18">
        <v>12</v>
      </c>
      <c r="C6" s="19">
        <v>57.8</v>
      </c>
      <c r="D6" s="87" t="s">
        <v>7</v>
      </c>
      <c r="E6" s="24" t="s">
        <v>8</v>
      </c>
      <c r="F6" s="22">
        <v>0.50519999999999998</v>
      </c>
      <c r="G6" s="73">
        <f t="shared" ref="G6:G14" si="0">IF(AND(F6="",E6=""),"",$C6-($C6*F6))</f>
        <v>28.599440000000001</v>
      </c>
      <c r="H6" s="24" t="s">
        <v>9</v>
      </c>
      <c r="I6" s="22">
        <v>0.53220000000000001</v>
      </c>
      <c r="J6" s="73">
        <f>IF(AND(I6="",H6=""),"",$C6-($C6*I6))</f>
        <v>27.038839999999997</v>
      </c>
      <c r="K6" s="24" t="s">
        <v>10</v>
      </c>
      <c r="L6" s="22">
        <v>0.55020000000000002</v>
      </c>
      <c r="M6" s="73">
        <f>IF(AND(L6="",K6=""),"",$C6-($C6*L6))</f>
        <v>25.998439999999999</v>
      </c>
      <c r="N6" s="24" t="s">
        <v>69</v>
      </c>
      <c r="O6" s="22">
        <f>1-P6/$C6</f>
        <v>0.5761245674740485</v>
      </c>
      <c r="P6" s="23">
        <v>24.5</v>
      </c>
      <c r="Q6" s="21" t="s">
        <v>70</v>
      </c>
      <c r="R6" s="22">
        <f>1-S6/$C6</f>
        <v>0.58477508650519028</v>
      </c>
      <c r="S6" s="73">
        <v>24</v>
      </c>
      <c r="U6" s="80">
        <f>1-G6/$C6</f>
        <v>0.50519999999999987</v>
      </c>
      <c r="V6" s="80">
        <f>1-J6/$C6</f>
        <v>0.53220000000000001</v>
      </c>
      <c r="W6" s="80">
        <f>1-M6/$C6</f>
        <v>0.55020000000000002</v>
      </c>
      <c r="X6" s="81">
        <f>U6-F6</f>
        <v>0</v>
      </c>
      <c r="Y6" s="81">
        <f>V6-I6</f>
        <v>0</v>
      </c>
      <c r="Z6" s="81">
        <f>W6-L6</f>
        <v>0</v>
      </c>
    </row>
    <row r="7" spans="1:75" s="1" customFormat="1" ht="21.95" hidden="1" customHeight="1" x14ac:dyDescent="0.25">
      <c r="A7" s="168"/>
      <c r="B7" s="25">
        <v>12</v>
      </c>
      <c r="C7" s="26">
        <v>34.049999999999997</v>
      </c>
      <c r="D7" s="88" t="s">
        <v>11</v>
      </c>
      <c r="E7" s="31" t="s">
        <v>12</v>
      </c>
      <c r="F7" s="29">
        <v>0.4214</v>
      </c>
      <c r="G7" s="74">
        <f t="shared" si="0"/>
        <v>19.701329999999999</v>
      </c>
      <c r="H7" s="31" t="s">
        <v>13</v>
      </c>
      <c r="I7" s="29">
        <v>0.442</v>
      </c>
      <c r="J7" s="74">
        <f t="shared" ref="J7:J14" si="1">IF(AND(I7="",H7=""),"",$C7-($C7*I7))</f>
        <v>18.999899999999997</v>
      </c>
      <c r="K7" s="31" t="s">
        <v>14</v>
      </c>
      <c r="L7" s="29">
        <v>0.45369999999999999</v>
      </c>
      <c r="M7" s="74">
        <f t="shared" ref="M7:M15" si="2">IF(AND(L7="",K7=""),"",$C7-($C7*L7))</f>
        <v>18.601514999999999</v>
      </c>
      <c r="N7" s="31" t="s">
        <v>15</v>
      </c>
      <c r="O7" s="29">
        <v>0.46260000000000001</v>
      </c>
      <c r="P7" s="30">
        <f t="shared" ref="P7:P15" si="3">IF(AND(O7="",N7=""),"",$C7-($C7*O7))</f>
        <v>18.298469999999998</v>
      </c>
      <c r="Q7" s="28" t="s">
        <v>70</v>
      </c>
      <c r="R7" s="29">
        <f>1-S7/$C7</f>
        <v>0.47136563876651982</v>
      </c>
      <c r="S7" s="74">
        <v>18</v>
      </c>
      <c r="U7" s="80">
        <f t="shared" ref="U7:U32" si="4">1-G7/$C7</f>
        <v>0.4214</v>
      </c>
      <c r="V7" s="80">
        <f t="shared" ref="V7:V32" si="5">1-J7/$C7</f>
        <v>0.44200000000000006</v>
      </c>
      <c r="W7" s="80">
        <f t="shared" ref="W7:W32" si="6">1-M7/$C7</f>
        <v>0.45369999999999999</v>
      </c>
      <c r="X7" s="81">
        <f t="shared" ref="X7:X32" si="7">U7-F7</f>
        <v>0</v>
      </c>
      <c r="Y7" s="81">
        <f t="shared" ref="Y7:Y32" si="8">V7-I7</f>
        <v>0</v>
      </c>
      <c r="Z7" s="81">
        <f t="shared" ref="Z7:Z32" si="9">W7-L7</f>
        <v>0</v>
      </c>
    </row>
    <row r="8" spans="1:75" s="1" customFormat="1" ht="21.95" hidden="1" customHeight="1" x14ac:dyDescent="0.25">
      <c r="A8" s="168"/>
      <c r="B8" s="25">
        <v>12</v>
      </c>
      <c r="C8" s="26">
        <v>28.25</v>
      </c>
      <c r="D8" s="88" t="s">
        <v>16</v>
      </c>
      <c r="E8" s="31" t="s">
        <v>17</v>
      </c>
      <c r="F8" s="29">
        <v>0.35649999999999998</v>
      </c>
      <c r="G8" s="74">
        <f t="shared" si="0"/>
        <v>18.178874999999998</v>
      </c>
      <c r="H8" s="31" t="s">
        <v>18</v>
      </c>
      <c r="I8" s="29">
        <v>0.36990000000000001</v>
      </c>
      <c r="J8" s="74">
        <f t="shared" si="1"/>
        <v>17.800325000000001</v>
      </c>
      <c r="K8" s="31" t="s">
        <v>10</v>
      </c>
      <c r="L8" s="29">
        <v>0.38940000000000002</v>
      </c>
      <c r="M8" s="74">
        <f t="shared" si="2"/>
        <v>17.24945</v>
      </c>
      <c r="N8" s="31" t="s">
        <v>69</v>
      </c>
      <c r="O8" s="29">
        <f>1-P8/C8</f>
        <v>0.40530973451327434</v>
      </c>
      <c r="P8" s="30">
        <v>16.8</v>
      </c>
      <c r="Q8" s="28"/>
      <c r="R8" s="29"/>
      <c r="S8" s="74"/>
      <c r="U8" s="80">
        <f t="shared" si="4"/>
        <v>0.35650000000000004</v>
      </c>
      <c r="V8" s="80">
        <f t="shared" si="5"/>
        <v>0.36990000000000001</v>
      </c>
      <c r="W8" s="80">
        <f t="shared" si="6"/>
        <v>0.38939999999999997</v>
      </c>
      <c r="X8" s="81">
        <f t="shared" si="7"/>
        <v>0</v>
      </c>
      <c r="Y8" s="81">
        <f t="shared" si="8"/>
        <v>0</v>
      </c>
      <c r="Z8" s="81">
        <f t="shared" si="9"/>
        <v>0</v>
      </c>
    </row>
    <row r="9" spans="1:75" s="1" customFormat="1" ht="21.95" hidden="1" customHeight="1" x14ac:dyDescent="0.25">
      <c r="A9" s="168"/>
      <c r="B9" s="25">
        <v>6</v>
      </c>
      <c r="C9" s="26">
        <v>29.6</v>
      </c>
      <c r="D9" s="88" t="s">
        <v>19</v>
      </c>
      <c r="E9" s="31" t="s">
        <v>20</v>
      </c>
      <c r="F9" s="29">
        <v>0.38579999999999998</v>
      </c>
      <c r="G9" s="74">
        <f t="shared" si="0"/>
        <v>18.180320000000002</v>
      </c>
      <c r="H9" s="31" t="s">
        <v>21</v>
      </c>
      <c r="I9" s="29">
        <v>0.39860000000000001</v>
      </c>
      <c r="J9" s="74">
        <f t="shared" si="1"/>
        <v>17.801439999999999</v>
      </c>
      <c r="K9" s="31" t="s">
        <v>22</v>
      </c>
      <c r="L9" s="29">
        <v>0.43240000000000001</v>
      </c>
      <c r="M9" s="74">
        <f t="shared" si="2"/>
        <v>16.80096</v>
      </c>
      <c r="N9" s="31"/>
      <c r="O9" s="29"/>
      <c r="P9" s="30" t="str">
        <f t="shared" si="3"/>
        <v/>
      </c>
      <c r="Q9" s="28"/>
      <c r="R9" s="29"/>
      <c r="S9" s="74"/>
      <c r="U9" s="80">
        <f t="shared" si="4"/>
        <v>0.38579999999999992</v>
      </c>
      <c r="V9" s="80">
        <f t="shared" si="5"/>
        <v>0.39860000000000007</v>
      </c>
      <c r="W9" s="80">
        <f t="shared" si="6"/>
        <v>0.43240000000000001</v>
      </c>
      <c r="X9" s="81">
        <f t="shared" si="7"/>
        <v>0</v>
      </c>
      <c r="Y9" s="81">
        <f t="shared" si="8"/>
        <v>0</v>
      </c>
      <c r="Z9" s="81">
        <f t="shared" si="9"/>
        <v>0</v>
      </c>
    </row>
    <row r="10" spans="1:75" s="1" customFormat="1" ht="21.95" hidden="1" customHeight="1" x14ac:dyDescent="0.25">
      <c r="A10" s="168"/>
      <c r="B10" s="25">
        <v>12</v>
      </c>
      <c r="C10" s="26">
        <v>22.5</v>
      </c>
      <c r="D10" s="88" t="s">
        <v>23</v>
      </c>
      <c r="E10" s="31" t="s">
        <v>8</v>
      </c>
      <c r="F10" s="29">
        <v>0.29959999999999998</v>
      </c>
      <c r="G10" s="74">
        <f t="shared" si="0"/>
        <v>15.759</v>
      </c>
      <c r="H10" s="31" t="s">
        <v>9</v>
      </c>
      <c r="I10" s="29">
        <v>0.33329999999999999</v>
      </c>
      <c r="J10" s="74">
        <f t="shared" si="1"/>
        <v>15.00075</v>
      </c>
      <c r="K10" s="31" t="s">
        <v>10</v>
      </c>
      <c r="L10" s="29">
        <v>0.36670000000000003</v>
      </c>
      <c r="M10" s="74">
        <f t="shared" si="2"/>
        <v>14.24925</v>
      </c>
      <c r="N10" s="31"/>
      <c r="O10" s="29"/>
      <c r="P10" s="30" t="str">
        <f t="shared" si="3"/>
        <v/>
      </c>
      <c r="Q10" s="28"/>
      <c r="R10" s="29"/>
      <c r="S10" s="74"/>
      <c r="U10" s="80">
        <f t="shared" si="4"/>
        <v>0.29959999999999998</v>
      </c>
      <c r="V10" s="80">
        <f t="shared" si="5"/>
        <v>0.33330000000000004</v>
      </c>
      <c r="W10" s="80">
        <f t="shared" si="6"/>
        <v>0.36670000000000003</v>
      </c>
      <c r="X10" s="81">
        <f t="shared" si="7"/>
        <v>0</v>
      </c>
      <c r="Y10" s="81">
        <f t="shared" si="8"/>
        <v>0</v>
      </c>
      <c r="Z10" s="81">
        <f t="shared" si="9"/>
        <v>0</v>
      </c>
    </row>
    <row r="11" spans="1:75" s="1" customFormat="1" ht="21.95" hidden="1" customHeight="1" x14ac:dyDescent="0.25">
      <c r="A11" s="168"/>
      <c r="B11" s="25">
        <v>12</v>
      </c>
      <c r="C11" s="26">
        <v>21.5</v>
      </c>
      <c r="D11" s="88" t="s">
        <v>24</v>
      </c>
      <c r="E11" s="31" t="s">
        <v>8</v>
      </c>
      <c r="F11" s="29">
        <v>0.2898</v>
      </c>
      <c r="G11" s="74">
        <f t="shared" si="0"/>
        <v>15.269300000000001</v>
      </c>
      <c r="H11" s="31" t="s">
        <v>9</v>
      </c>
      <c r="I11" s="29">
        <v>0.3251</v>
      </c>
      <c r="J11" s="74">
        <f t="shared" si="1"/>
        <v>14.510349999999999</v>
      </c>
      <c r="K11" s="31" t="s">
        <v>10</v>
      </c>
      <c r="L11" s="29">
        <v>0.3498</v>
      </c>
      <c r="M11" s="74">
        <f t="shared" si="2"/>
        <v>13.9793</v>
      </c>
      <c r="N11" s="31"/>
      <c r="O11" s="29"/>
      <c r="P11" s="30" t="str">
        <f t="shared" si="3"/>
        <v/>
      </c>
      <c r="Q11" s="28"/>
      <c r="R11" s="29"/>
      <c r="S11" s="74"/>
      <c r="U11" s="80">
        <f t="shared" si="4"/>
        <v>0.28979999999999995</v>
      </c>
      <c r="V11" s="80">
        <f t="shared" si="5"/>
        <v>0.32510000000000006</v>
      </c>
      <c r="W11" s="80">
        <f t="shared" si="6"/>
        <v>0.3498</v>
      </c>
      <c r="X11" s="81">
        <f t="shared" si="7"/>
        <v>0</v>
      </c>
      <c r="Y11" s="81">
        <f t="shared" si="8"/>
        <v>0</v>
      </c>
      <c r="Z11" s="81">
        <f t="shared" si="9"/>
        <v>0</v>
      </c>
    </row>
    <row r="12" spans="1:75" s="1" customFormat="1" ht="21.95" hidden="1" customHeight="1" x14ac:dyDescent="0.25">
      <c r="A12" s="168"/>
      <c r="B12" s="25">
        <v>12</v>
      </c>
      <c r="C12" s="26">
        <v>16.7</v>
      </c>
      <c r="D12" s="109" t="s">
        <v>74</v>
      </c>
      <c r="E12" s="31" t="s">
        <v>8</v>
      </c>
      <c r="F12" s="29">
        <f>1-G12/$C12</f>
        <v>0.12874251497005984</v>
      </c>
      <c r="G12" s="74">
        <v>14.55</v>
      </c>
      <c r="H12" s="31" t="s">
        <v>9</v>
      </c>
      <c r="I12" s="29">
        <f>1-J12/$C12</f>
        <v>0.17544910179640716</v>
      </c>
      <c r="J12" s="74">
        <v>13.77</v>
      </c>
      <c r="K12" s="31" t="s">
        <v>10</v>
      </c>
      <c r="L12" s="29">
        <f>1-M12/$C12</f>
        <v>0.22574850299401195</v>
      </c>
      <c r="M12" s="74">
        <v>12.93</v>
      </c>
      <c r="N12" s="31"/>
      <c r="O12" s="29"/>
      <c r="P12" s="30"/>
      <c r="Q12" s="28"/>
      <c r="R12" s="29"/>
      <c r="S12" s="74"/>
      <c r="U12" s="80"/>
      <c r="V12" s="80"/>
      <c r="W12" s="80"/>
      <c r="X12" s="81"/>
      <c r="Y12" s="81"/>
      <c r="Z12" s="81"/>
      <c r="AD12" s="110" t="s">
        <v>75</v>
      </c>
    </row>
    <row r="13" spans="1:75" s="1" customFormat="1" ht="21.95" hidden="1" customHeight="1" x14ac:dyDescent="0.25">
      <c r="A13" s="168"/>
      <c r="B13" s="25">
        <v>12</v>
      </c>
      <c r="C13" s="26">
        <v>18.8</v>
      </c>
      <c r="D13" s="88" t="s">
        <v>25</v>
      </c>
      <c r="E13" s="31" t="s">
        <v>12</v>
      </c>
      <c r="F13" s="29">
        <v>0.23400000000000001</v>
      </c>
      <c r="G13" s="74">
        <f t="shared" si="0"/>
        <v>14.4008</v>
      </c>
      <c r="H13" s="31" t="s">
        <v>26</v>
      </c>
      <c r="I13" s="29">
        <v>0.25530000000000003</v>
      </c>
      <c r="J13" s="74">
        <f t="shared" si="1"/>
        <v>14.000360000000001</v>
      </c>
      <c r="K13" s="31" t="s">
        <v>27</v>
      </c>
      <c r="L13" s="29">
        <v>0.26600000000000001</v>
      </c>
      <c r="M13" s="74">
        <f t="shared" si="2"/>
        <v>13.799199999999999</v>
      </c>
      <c r="N13" s="31"/>
      <c r="O13" s="29"/>
      <c r="P13" s="30" t="str">
        <f t="shared" si="3"/>
        <v/>
      </c>
      <c r="Q13" s="28" t="s">
        <v>70</v>
      </c>
      <c r="R13" s="29">
        <f>1-S13/$C13</f>
        <v>0.27659574468085113</v>
      </c>
      <c r="S13" s="74">
        <v>13.6</v>
      </c>
      <c r="U13" s="80">
        <f t="shared" si="4"/>
        <v>0.23399999999999999</v>
      </c>
      <c r="V13" s="80">
        <f t="shared" si="5"/>
        <v>0.25529999999999997</v>
      </c>
      <c r="W13" s="80">
        <f t="shared" si="6"/>
        <v>0.26600000000000013</v>
      </c>
      <c r="X13" s="81">
        <f t="shared" si="7"/>
        <v>0</v>
      </c>
      <c r="Y13" s="81">
        <f t="shared" si="8"/>
        <v>0</v>
      </c>
      <c r="Z13" s="81">
        <f t="shared" si="9"/>
        <v>0</v>
      </c>
    </row>
    <row r="14" spans="1:75" s="1" customFormat="1" ht="21.95" hidden="1" customHeight="1" thickBot="1" x14ac:dyDescent="0.3">
      <c r="A14" s="169"/>
      <c r="B14" s="32">
        <v>12</v>
      </c>
      <c r="C14" s="33">
        <v>15.85</v>
      </c>
      <c r="D14" s="89" t="s">
        <v>28</v>
      </c>
      <c r="E14" s="38" t="s">
        <v>17</v>
      </c>
      <c r="F14" s="36">
        <v>0.32490000000000002</v>
      </c>
      <c r="G14" s="75">
        <f t="shared" si="0"/>
        <v>10.700334999999999</v>
      </c>
      <c r="H14" s="38" t="s">
        <v>29</v>
      </c>
      <c r="I14" s="36">
        <v>0.34379999999999999</v>
      </c>
      <c r="J14" s="75">
        <f t="shared" si="1"/>
        <v>10.40077</v>
      </c>
      <c r="K14" s="38" t="s">
        <v>15</v>
      </c>
      <c r="L14" s="36">
        <v>0.35649999999999998</v>
      </c>
      <c r="M14" s="75">
        <f t="shared" si="2"/>
        <v>10.199475</v>
      </c>
      <c r="N14" s="38"/>
      <c r="O14" s="36"/>
      <c r="P14" s="37" t="str">
        <f t="shared" si="3"/>
        <v/>
      </c>
      <c r="Q14" s="35"/>
      <c r="R14" s="36"/>
      <c r="S14" s="75"/>
      <c r="U14" s="80">
        <f t="shared" si="4"/>
        <v>0.32490000000000008</v>
      </c>
      <c r="V14" s="80">
        <f t="shared" si="5"/>
        <v>0.34379999999999999</v>
      </c>
      <c r="W14" s="80">
        <f t="shared" si="6"/>
        <v>0.35650000000000004</v>
      </c>
      <c r="X14" s="81">
        <f t="shared" si="7"/>
        <v>0</v>
      </c>
      <c r="Y14" s="81">
        <f t="shared" si="8"/>
        <v>0</v>
      </c>
      <c r="Z14" s="81">
        <f t="shared" si="9"/>
        <v>0</v>
      </c>
    </row>
    <row r="15" spans="1:75" s="1" customFormat="1" ht="21.95" hidden="1" customHeight="1" thickBot="1" x14ac:dyDescent="0.3">
      <c r="A15" s="39" t="s">
        <v>30</v>
      </c>
      <c r="B15" s="40">
        <v>12</v>
      </c>
      <c r="C15" s="41">
        <v>51.4</v>
      </c>
      <c r="D15" s="90" t="s">
        <v>31</v>
      </c>
      <c r="E15" s="46" t="s">
        <v>17</v>
      </c>
      <c r="F15" s="44">
        <f>1-G15/C15</f>
        <v>0.23543579766536971</v>
      </c>
      <c r="G15" s="76">
        <f>+AB15+'יקבי כרמל (2)'!G14</f>
        <v>39.298599999999993</v>
      </c>
      <c r="H15" s="46" t="s">
        <v>32</v>
      </c>
      <c r="I15" s="44">
        <f>1-J15/C15</f>
        <v>0.25483579766536968</v>
      </c>
      <c r="J15" s="76">
        <f>+AB15+'יקבי כרמל (2)'!J14</f>
        <v>38.301439999999999</v>
      </c>
      <c r="K15" s="46"/>
      <c r="L15" s="44"/>
      <c r="M15" s="76" t="str">
        <f t="shared" si="2"/>
        <v/>
      </c>
      <c r="N15" s="46"/>
      <c r="O15" s="44"/>
      <c r="P15" s="45" t="str">
        <f t="shared" si="3"/>
        <v/>
      </c>
      <c r="Q15" s="82"/>
      <c r="R15" s="82"/>
      <c r="S15" s="82"/>
      <c r="U15" s="80">
        <f t="shared" si="4"/>
        <v>0.23543579766536971</v>
      </c>
      <c r="V15" s="80">
        <f t="shared" si="5"/>
        <v>0.25483579766536968</v>
      </c>
      <c r="W15" s="80" t="e">
        <f t="shared" si="6"/>
        <v>#VALUE!</v>
      </c>
      <c r="X15" s="81">
        <f t="shared" si="7"/>
        <v>0</v>
      </c>
      <c r="Y15" s="81">
        <f t="shared" si="8"/>
        <v>0</v>
      </c>
      <c r="Z15" s="81" t="e">
        <f t="shared" si="9"/>
        <v>#VALUE!</v>
      </c>
      <c r="AB15" s="1">
        <v>0.8</v>
      </c>
    </row>
    <row r="16" spans="1:75" s="1" customFormat="1" ht="21.95" customHeight="1" thickBot="1" x14ac:dyDescent="0.3">
      <c r="A16" s="162" t="s">
        <v>33</v>
      </c>
      <c r="B16" s="47">
        <v>24</v>
      </c>
      <c r="C16" s="48">
        <v>6.85</v>
      </c>
      <c r="D16" s="91" t="s">
        <v>34</v>
      </c>
      <c r="E16" s="104" t="s">
        <v>35</v>
      </c>
      <c r="F16" s="105">
        <f>1-G16/$C16</f>
        <v>-19.849728992700726</v>
      </c>
      <c r="G16" s="106">
        <f>'מאי-יוני 2024'!G16*'קרטון כולל כולל'!$B16*1.17+'קרטון כולל כולל'!$AF$16</f>
        <v>142.82064359999995</v>
      </c>
      <c r="H16" s="104" t="s">
        <v>36</v>
      </c>
      <c r="I16" s="105">
        <f>1-J16/$C16</f>
        <v>-18.619824992700732</v>
      </c>
      <c r="J16" s="106">
        <f>'מאי-יוני 2024'!J16*'קרטון כולל כולל'!$B16*1.17+'קרטון כולל כולל'!$AF$16</f>
        <v>134.39580119999999</v>
      </c>
      <c r="K16" s="104" t="s">
        <v>37</v>
      </c>
      <c r="L16" s="105">
        <f>1-M16/$C16</f>
        <v>-17.389920992700731</v>
      </c>
      <c r="M16" s="106">
        <f>'מאי-יוני 2024'!M16*'קרטון כולל כולל'!$B16*1.17+'קרטון כולל כולל'!$AF$16</f>
        <v>125.97095879999999</v>
      </c>
      <c r="N16" s="53"/>
      <c r="O16" s="51"/>
      <c r="P16" s="106"/>
      <c r="Q16" s="83"/>
      <c r="R16" s="83"/>
      <c r="S16" s="83"/>
      <c r="U16" s="80">
        <f t="shared" si="4"/>
        <v>-19.849728992700726</v>
      </c>
      <c r="V16" s="80">
        <f t="shared" si="5"/>
        <v>-18.619824992700732</v>
      </c>
      <c r="W16" s="80">
        <f t="shared" si="6"/>
        <v>-17.389920992700731</v>
      </c>
      <c r="X16" s="81">
        <f t="shared" si="7"/>
        <v>0</v>
      </c>
      <c r="Y16" s="81">
        <f t="shared" si="8"/>
        <v>0</v>
      </c>
      <c r="Z16" s="81">
        <f t="shared" si="9"/>
        <v>0</v>
      </c>
      <c r="AB16" s="1">
        <v>0.03</v>
      </c>
      <c r="AF16" s="1">
        <v>7.2</v>
      </c>
    </row>
    <row r="17" spans="1:32" s="1" customFormat="1" ht="21.95" customHeight="1" thickBot="1" x14ac:dyDescent="0.3">
      <c r="A17" s="163"/>
      <c r="B17" s="54">
        <v>4</v>
      </c>
      <c r="C17" s="48">
        <v>35</v>
      </c>
      <c r="D17" s="92" t="s">
        <v>38</v>
      </c>
      <c r="E17" s="53" t="s">
        <v>39</v>
      </c>
      <c r="F17" s="51">
        <f t="shared" ref="F17:F32" si="10">1-G17/$C17</f>
        <v>-2.8788457142857147</v>
      </c>
      <c r="G17" s="106">
        <f>'מאי-יוני 2024'!G17*'קרטון כולל כולל'!$B17*1.17+'קרטון כולל כולל'!$AF$16</f>
        <v>135.75960000000001</v>
      </c>
      <c r="H17" s="53" t="s">
        <v>40</v>
      </c>
      <c r="I17" s="51">
        <f t="shared" ref="I17:I32" si="11">1-J17/$C17</f>
        <v>-2.5914937142857144</v>
      </c>
      <c r="J17" s="106">
        <f>'מאי-יוני 2024'!J17*'קרטון כולל כולל'!$B17*1.17+'קרטון כולל כולל'!$AF$16</f>
        <v>125.70228</v>
      </c>
      <c r="K17" s="53" t="s">
        <v>41</v>
      </c>
      <c r="L17" s="51">
        <f t="shared" ref="L17:L32" si="12">1-M17/$C17</f>
        <v>-2.4375217142857144</v>
      </c>
      <c r="M17" s="106">
        <f>'מאי-יוני 2024'!M17*'קרטון כולל כולל'!$B17*1.17+'קרטון כולל כולל'!$AF$16</f>
        <v>120.31326</v>
      </c>
      <c r="N17" s="53" t="s">
        <v>42</v>
      </c>
      <c r="O17" s="51">
        <f t="shared" ref="O17:O18" si="13">1-P17/$C17</f>
        <v>-2.2381209542857139</v>
      </c>
      <c r="P17" s="106">
        <f>('מאי-יוני 2024'!P17*'קרטון כולל כולל'!$B17)*1.17*(1-Q17)+'קרטון כולל כולל'!$AF$16</f>
        <v>113.33423339999999</v>
      </c>
      <c r="Q17" s="112">
        <v>4.2000000000000003E-2</v>
      </c>
      <c r="R17" s="83"/>
      <c r="S17" s="83"/>
      <c r="U17" s="80">
        <f t="shared" si="4"/>
        <v>-2.8788457142857147</v>
      </c>
      <c r="V17" s="80">
        <f t="shared" si="5"/>
        <v>-2.5914937142857144</v>
      </c>
      <c r="W17" s="80">
        <f t="shared" si="6"/>
        <v>-2.4375217142857144</v>
      </c>
      <c r="X17" s="81">
        <f t="shared" si="7"/>
        <v>0</v>
      </c>
      <c r="Y17" s="81">
        <f t="shared" si="8"/>
        <v>0</v>
      </c>
      <c r="Z17" s="81">
        <f t="shared" si="9"/>
        <v>0</v>
      </c>
      <c r="AB17" s="1">
        <v>0.17</v>
      </c>
      <c r="AF17" s="1">
        <v>7.2</v>
      </c>
    </row>
    <row r="18" spans="1:32" s="1" customFormat="1" ht="21.95" customHeight="1" thickBot="1" x14ac:dyDescent="0.3">
      <c r="A18" s="163"/>
      <c r="B18" s="54">
        <v>4</v>
      </c>
      <c r="C18" s="48">
        <v>32.5</v>
      </c>
      <c r="D18" s="91" t="s">
        <v>43</v>
      </c>
      <c r="E18" s="53" t="s">
        <v>39</v>
      </c>
      <c r="F18" s="51">
        <f t="shared" si="10"/>
        <v>-2.8444344615384609</v>
      </c>
      <c r="G18" s="106">
        <f>'מאי-יוני 2024'!G18*'קרטון כולל כולל'!$B18*1.17+'קרטון כולל כולל'!$AF$16</f>
        <v>124.94411999999998</v>
      </c>
      <c r="H18" s="53" t="s">
        <v>40</v>
      </c>
      <c r="I18" s="51">
        <f t="shared" si="11"/>
        <v>-2.6286864615384617</v>
      </c>
      <c r="J18" s="106">
        <f>'מאי-יוני 2024'!J18*'קרטון כולל כולל'!$B18*1.17+'קרטון כולל כולל'!$AF$16</f>
        <v>117.93231</v>
      </c>
      <c r="K18" s="53" t="s">
        <v>44</v>
      </c>
      <c r="L18" s="51">
        <f t="shared" si="12"/>
        <v>-2.484542461538461</v>
      </c>
      <c r="M18" s="106">
        <f>'מאי-יוני 2024'!M18*'קרטון כולל כולל'!$B18*1.17+'קרטון כולל כולל'!$AF$16</f>
        <v>113.24762999999999</v>
      </c>
      <c r="N18" s="53" t="s">
        <v>42</v>
      </c>
      <c r="O18" s="51">
        <f t="shared" si="13"/>
        <v>-2.2785547815384612</v>
      </c>
      <c r="P18" s="106">
        <f>('מאי-יוני 2024'!P18*'קרטון כולל כולל'!$B18)*1.17*(1-Q18)+'קרטון כולל כולל'!$AF$16</f>
        <v>106.5530304</v>
      </c>
      <c r="Q18" s="112">
        <v>4.2000000000000003E-2</v>
      </c>
      <c r="R18" s="83"/>
      <c r="S18" s="83"/>
      <c r="U18" s="80">
        <f t="shared" si="4"/>
        <v>-2.8444344615384609</v>
      </c>
      <c r="V18" s="80">
        <f t="shared" si="5"/>
        <v>-2.6286864615384617</v>
      </c>
      <c r="W18" s="80">
        <f t="shared" si="6"/>
        <v>-2.484542461538461</v>
      </c>
      <c r="X18" s="81">
        <f t="shared" si="7"/>
        <v>0</v>
      </c>
      <c r="Y18" s="81">
        <f t="shared" si="8"/>
        <v>0</v>
      </c>
      <c r="Z18" s="81">
        <f t="shared" si="9"/>
        <v>0</v>
      </c>
      <c r="AB18" s="1">
        <v>0.16</v>
      </c>
      <c r="AF18" s="1">
        <v>7.2</v>
      </c>
    </row>
    <row r="19" spans="1:32" s="1" customFormat="1" ht="21.95" customHeight="1" thickBot="1" x14ac:dyDescent="0.3">
      <c r="A19" s="163"/>
      <c r="B19" s="54">
        <v>24</v>
      </c>
      <c r="C19" s="48">
        <v>5.42</v>
      </c>
      <c r="D19" s="91" t="s">
        <v>45</v>
      </c>
      <c r="E19" s="53" t="s">
        <v>39</v>
      </c>
      <c r="F19" s="51">
        <f t="shared" si="10"/>
        <v>-22.035237638376383</v>
      </c>
      <c r="G19" s="106">
        <f>'מאי-יוני 2024'!G19*'קרטון כולל כולל'!$B19*1.17+'קרטון כולל כולל'!$AF$16</f>
        <v>124.85098799999999</v>
      </c>
      <c r="H19" s="53" t="s">
        <v>40</v>
      </c>
      <c r="I19" s="51">
        <f t="shared" si="11"/>
        <v>-20.791293638376381</v>
      </c>
      <c r="J19" s="106">
        <f>'מאי-יוני 2024'!J19*'קרטון כולל כולל'!$B19*1.17+'קרטון כולל כולל'!$AF$16</f>
        <v>118.10881151999999</v>
      </c>
      <c r="K19" s="53" t="s">
        <v>44</v>
      </c>
      <c r="L19" s="51">
        <f t="shared" si="12"/>
        <v>-19.912389638376386</v>
      </c>
      <c r="M19" s="106">
        <f>'מאי-יוני 2024'!M19*'קרטון כולל כולל'!$B19*1.17+'קרטון כולל כולל'!$AF$16</f>
        <v>113.34515184</v>
      </c>
      <c r="N19" s="53"/>
      <c r="O19" s="51"/>
      <c r="P19" s="106"/>
      <c r="Q19" s="83"/>
      <c r="R19" s="83"/>
      <c r="S19" s="83"/>
      <c r="U19" s="80">
        <f t="shared" si="4"/>
        <v>-22.035237638376383</v>
      </c>
      <c r="V19" s="80">
        <f t="shared" si="5"/>
        <v>-20.791293638376381</v>
      </c>
      <c r="W19" s="80">
        <f t="shared" si="6"/>
        <v>-19.912389638376386</v>
      </c>
      <c r="X19" s="81">
        <f t="shared" si="7"/>
        <v>0</v>
      </c>
      <c r="Y19" s="81">
        <f t="shared" si="8"/>
        <v>0</v>
      </c>
      <c r="Z19" s="81">
        <f t="shared" si="9"/>
        <v>0</v>
      </c>
      <c r="AB19" s="1">
        <v>0.03</v>
      </c>
      <c r="AD19" s="1" t="s">
        <v>82</v>
      </c>
      <c r="AF19" s="1">
        <v>7.2</v>
      </c>
    </row>
    <row r="20" spans="1:32" s="1" customFormat="1" ht="21.95" customHeight="1" thickBot="1" x14ac:dyDescent="0.3">
      <c r="A20" s="163"/>
      <c r="B20" s="54">
        <v>24</v>
      </c>
      <c r="C20" s="48">
        <v>8.1999999999999993</v>
      </c>
      <c r="D20" s="91" t="s">
        <v>46</v>
      </c>
      <c r="E20" s="53" t="s">
        <v>39</v>
      </c>
      <c r="F20" s="51">
        <f t="shared" si="10"/>
        <v>-19.190856390243901</v>
      </c>
      <c r="G20" s="106">
        <f>'מאי-יוני 2024'!G20*'קרטון כולל כולל'!$B20*1.17+'קרטון כולל כולל'!$AF$16</f>
        <v>165.56502239999998</v>
      </c>
      <c r="H20" s="53" t="s">
        <v>40</v>
      </c>
      <c r="I20" s="51">
        <f t="shared" si="11"/>
        <v>-18.028344390243895</v>
      </c>
      <c r="J20" s="106">
        <f>'מאי-יוני 2024'!J20*'קרטון כולל כולל'!$B20*1.17+'קרטון כולל כולל'!$AF$16</f>
        <v>156.03242399999993</v>
      </c>
      <c r="K20" s="53" t="s">
        <v>44</v>
      </c>
      <c r="L20" s="51">
        <f t="shared" si="12"/>
        <v>-17.1382083902439</v>
      </c>
      <c r="M20" s="106">
        <f>'מאי-יוני 2024'!M20*'קרטון כולל כולל'!$B20*1.17+'קרטון כולל כולל'!$AF$16</f>
        <v>148.73330879999997</v>
      </c>
      <c r="N20" s="53"/>
      <c r="O20" s="51"/>
      <c r="P20" s="106"/>
      <c r="Q20" s="83"/>
      <c r="R20" s="83"/>
      <c r="S20" s="83"/>
      <c r="U20" s="80">
        <f t="shared" si="4"/>
        <v>-19.190856390243901</v>
      </c>
      <c r="V20" s="80">
        <f t="shared" si="5"/>
        <v>-18.028344390243895</v>
      </c>
      <c r="W20" s="80">
        <f t="shared" si="6"/>
        <v>-17.1382083902439</v>
      </c>
      <c r="X20" s="81">
        <f t="shared" si="7"/>
        <v>0</v>
      </c>
      <c r="Y20" s="81">
        <f t="shared" si="8"/>
        <v>0</v>
      </c>
      <c r="Z20" s="81">
        <f t="shared" si="9"/>
        <v>0</v>
      </c>
      <c r="AB20" s="1">
        <v>0.04</v>
      </c>
      <c r="AD20" s="1" t="s">
        <v>80</v>
      </c>
      <c r="AF20" s="1">
        <v>7.2</v>
      </c>
    </row>
    <row r="21" spans="1:32" s="1" customFormat="1" ht="21.95" customHeight="1" thickBot="1" x14ac:dyDescent="0.3">
      <c r="A21" s="163"/>
      <c r="B21" s="54">
        <v>4</v>
      </c>
      <c r="C21" s="48">
        <v>42.5</v>
      </c>
      <c r="D21" s="92" t="s">
        <v>47</v>
      </c>
      <c r="E21" s="53" t="s">
        <v>39</v>
      </c>
      <c r="F21" s="51">
        <f t="shared" si="10"/>
        <v>-2.4906425882352941</v>
      </c>
      <c r="G21" s="106">
        <f>'מאי-יוני 2024'!G21*'קרטון כולל כולל'!$B21*1.17+'קרטון כולל כולל'!$AF$16</f>
        <v>148.35230999999999</v>
      </c>
      <c r="H21" s="53" t="s">
        <v>48</v>
      </c>
      <c r="I21" s="51">
        <f t="shared" si="11"/>
        <v>-2.3142065882352933</v>
      </c>
      <c r="J21" s="106">
        <f>'מאי-יוני 2024'!J21*'קרטון כולל כולל'!$B21*1.17+'קרטון כולל כולל'!$AF$16</f>
        <v>140.85377999999997</v>
      </c>
      <c r="K21" s="53"/>
      <c r="L21" s="51"/>
      <c r="M21" s="106"/>
      <c r="N21" s="53"/>
      <c r="O21" s="51"/>
      <c r="P21" s="106"/>
      <c r="Q21" s="83"/>
      <c r="R21" s="83"/>
      <c r="S21" s="83"/>
      <c r="U21" s="80">
        <f t="shared" si="4"/>
        <v>-2.4906425882352941</v>
      </c>
      <c r="V21" s="80">
        <f t="shared" si="5"/>
        <v>-2.3142065882352933</v>
      </c>
      <c r="W21" s="80">
        <f t="shared" si="6"/>
        <v>1</v>
      </c>
      <c r="X21" s="81">
        <f t="shared" si="7"/>
        <v>0</v>
      </c>
      <c r="Y21" s="81">
        <f t="shared" si="8"/>
        <v>0</v>
      </c>
      <c r="Z21" s="81">
        <f t="shared" si="9"/>
        <v>1</v>
      </c>
      <c r="AB21" s="1">
        <v>0.16</v>
      </c>
      <c r="AD21" s="1" t="s">
        <v>81</v>
      </c>
      <c r="AF21" s="1">
        <v>7.2</v>
      </c>
    </row>
    <row r="22" spans="1:32" s="1" customFormat="1" ht="21.95" customHeight="1" thickBot="1" x14ac:dyDescent="0.3">
      <c r="A22" s="163"/>
      <c r="B22" s="54">
        <v>4</v>
      </c>
      <c r="C22" s="48">
        <v>31.5</v>
      </c>
      <c r="D22" s="92" t="s">
        <v>49</v>
      </c>
      <c r="E22" s="53" t="s">
        <v>50</v>
      </c>
      <c r="F22" s="51">
        <f t="shared" si="10"/>
        <v>-2.824118857142857</v>
      </c>
      <c r="G22" s="106">
        <f>'מאי-יוני 2024'!G22*'קרטון כולל כולל'!$B22*1.17+'קרטון כולל כולל'!$AF$16</f>
        <v>120.459744</v>
      </c>
      <c r="H22" s="53" t="s">
        <v>51</v>
      </c>
      <c r="I22" s="51">
        <f t="shared" si="11"/>
        <v>-2.565314857142857</v>
      </c>
      <c r="J22" s="106">
        <f>'מאי-יוני 2024'!J22*'קרטון כולל כולל'!$B22*1.17+'קרטון כולל כולל'!$AF$16</f>
        <v>112.307418</v>
      </c>
      <c r="K22" s="53"/>
      <c r="L22" s="51"/>
      <c r="M22" s="106"/>
      <c r="N22" s="53"/>
      <c r="O22" s="51"/>
      <c r="P22" s="106"/>
      <c r="Q22" s="83"/>
      <c r="R22" s="83"/>
      <c r="S22" s="83"/>
      <c r="U22" s="80">
        <f t="shared" si="4"/>
        <v>-2.824118857142857</v>
      </c>
      <c r="V22" s="80">
        <f t="shared" si="5"/>
        <v>-2.565314857142857</v>
      </c>
      <c r="W22" s="80">
        <f t="shared" si="6"/>
        <v>1</v>
      </c>
      <c r="X22" s="81">
        <f t="shared" si="7"/>
        <v>0</v>
      </c>
      <c r="Y22" s="81">
        <f t="shared" si="8"/>
        <v>0</v>
      </c>
      <c r="Z22" s="81">
        <f t="shared" si="9"/>
        <v>1</v>
      </c>
      <c r="AB22" s="1">
        <v>0.16</v>
      </c>
      <c r="AF22" s="1">
        <v>7.2</v>
      </c>
    </row>
    <row r="23" spans="1:32" s="1" customFormat="1" ht="21.95" customHeight="1" thickBot="1" x14ac:dyDescent="0.3">
      <c r="A23" s="163"/>
      <c r="B23" s="54">
        <v>12</v>
      </c>
      <c r="C23" s="48">
        <v>8.82</v>
      </c>
      <c r="D23" s="92" t="s">
        <v>52</v>
      </c>
      <c r="E23" s="53" t="s">
        <v>53</v>
      </c>
      <c r="F23" s="51">
        <f t="shared" si="10"/>
        <v>-9.3513839999999977</v>
      </c>
      <c r="G23" s="106">
        <f>'מאי-יוני 2024'!G23*'קרטון כולל כולל'!$B23*1.17+'קרטון כולל כולל'!$AF$16</f>
        <v>91.299206879999986</v>
      </c>
      <c r="H23" s="53" t="s">
        <v>22</v>
      </c>
      <c r="I23" s="51">
        <f t="shared" si="11"/>
        <v>-8.7308160000000008</v>
      </c>
      <c r="J23" s="106">
        <f>'מאי-יוני 2024'!J23*'קרטון כולל כולל'!$B23*1.17+'קרטון כולל כולל'!$AF$16</f>
        <v>85.825797120000004</v>
      </c>
      <c r="K23" s="53"/>
      <c r="L23" s="51"/>
      <c r="M23" s="106"/>
      <c r="N23" s="53"/>
      <c r="O23" s="51"/>
      <c r="P23" s="106"/>
      <c r="Q23" s="83"/>
      <c r="R23" s="83"/>
      <c r="S23" s="83"/>
      <c r="U23" s="80">
        <f t="shared" si="4"/>
        <v>-9.3513839999999977</v>
      </c>
      <c r="V23" s="80">
        <f t="shared" si="5"/>
        <v>-8.7308160000000008</v>
      </c>
      <c r="W23" s="80">
        <f t="shared" si="6"/>
        <v>1</v>
      </c>
      <c r="X23" s="81">
        <f t="shared" si="7"/>
        <v>0</v>
      </c>
      <c r="Y23" s="81">
        <f t="shared" si="8"/>
        <v>0</v>
      </c>
      <c r="Z23" s="81">
        <f t="shared" si="9"/>
        <v>1</v>
      </c>
      <c r="AB23" s="1">
        <v>0.04</v>
      </c>
      <c r="AF23" s="111">
        <f>0.3*B23</f>
        <v>3.5999999999999996</v>
      </c>
    </row>
    <row r="24" spans="1:32" s="1" customFormat="1" ht="21.95" customHeight="1" thickBot="1" x14ac:dyDescent="0.3">
      <c r="A24" s="163"/>
      <c r="B24" s="54">
        <v>24</v>
      </c>
      <c r="C24" s="48">
        <v>7.45</v>
      </c>
      <c r="D24" s="91" t="s">
        <v>54</v>
      </c>
      <c r="E24" s="53" t="s">
        <v>53</v>
      </c>
      <c r="F24" s="51">
        <f t="shared" si="10"/>
        <v>-21.224944053691274</v>
      </c>
      <c r="G24" s="106">
        <f>'מאי-יוני 2024'!G24*'קרטון כולל כולל'!$B24*1.17+'קרטון כולל כולל'!$AF$16</f>
        <v>165.57583320000001</v>
      </c>
      <c r="H24" s="53" t="s">
        <v>22</v>
      </c>
      <c r="I24" s="51">
        <f t="shared" si="11"/>
        <v>-19.941688053691273</v>
      </c>
      <c r="J24" s="106">
        <f>'מאי-יוני 2024'!J24*'קרטון כולל כולל'!$B24*1.17+'קרטון כולל כולל'!$AF$16</f>
        <v>156.01557599999998</v>
      </c>
      <c r="K24" s="53"/>
      <c r="L24" s="51"/>
      <c r="M24" s="106"/>
      <c r="N24" s="53"/>
      <c r="O24" s="51"/>
      <c r="P24" s="106"/>
      <c r="Q24" s="83"/>
      <c r="R24" s="83"/>
      <c r="S24" s="83"/>
      <c r="U24" s="80">
        <f t="shared" si="4"/>
        <v>-21.224944053691274</v>
      </c>
      <c r="V24" s="80">
        <f t="shared" si="5"/>
        <v>-19.941688053691273</v>
      </c>
      <c r="W24" s="80">
        <f t="shared" si="6"/>
        <v>1</v>
      </c>
      <c r="X24" s="81">
        <f t="shared" si="7"/>
        <v>0</v>
      </c>
      <c r="Y24" s="81">
        <f t="shared" si="8"/>
        <v>0</v>
      </c>
      <c r="Z24" s="81">
        <f t="shared" si="9"/>
        <v>1</v>
      </c>
      <c r="AB24" s="1">
        <v>0.04</v>
      </c>
      <c r="AF24" s="1">
        <v>7.2</v>
      </c>
    </row>
    <row r="25" spans="1:32" s="1" customFormat="1" ht="21.95" customHeight="1" thickBot="1" x14ac:dyDescent="0.3">
      <c r="A25" s="163"/>
      <c r="B25" s="54">
        <v>4</v>
      </c>
      <c r="C25" s="56">
        <v>42.5</v>
      </c>
      <c r="D25" s="93" t="s">
        <v>55</v>
      </c>
      <c r="E25" s="99" t="s">
        <v>39</v>
      </c>
      <c r="F25" s="51">
        <f t="shared" si="10"/>
        <v>-2.4906425882352941</v>
      </c>
      <c r="G25" s="106">
        <f>'מאי-יוני 2024'!G25*'קרטון כולל כולל'!$B25*1.17+'קרטון כולל כולל'!$AF$16</f>
        <v>148.35230999999999</v>
      </c>
      <c r="H25" s="99" t="s">
        <v>48</v>
      </c>
      <c r="I25" s="51">
        <f t="shared" si="11"/>
        <v>-2.3142065882352933</v>
      </c>
      <c r="J25" s="106">
        <f>'מאי-יוני 2024'!J25*'קרטון כולל כולל'!$B25*1.17+'קרטון כולל כולל'!$AF$16</f>
        <v>140.85377999999997</v>
      </c>
      <c r="K25" s="99"/>
      <c r="L25" s="51"/>
      <c r="M25" s="106"/>
      <c r="N25" s="99"/>
      <c r="O25" s="59"/>
      <c r="P25" s="106"/>
      <c r="Q25" s="83"/>
      <c r="R25" s="83"/>
      <c r="S25" s="83"/>
      <c r="U25" s="80">
        <f t="shared" si="4"/>
        <v>-2.4906425882352941</v>
      </c>
      <c r="V25" s="80">
        <f t="shared" si="5"/>
        <v>-2.3142065882352933</v>
      </c>
      <c r="W25" s="80">
        <f t="shared" si="6"/>
        <v>1</v>
      </c>
      <c r="X25" s="81">
        <f t="shared" si="7"/>
        <v>0</v>
      </c>
      <c r="Y25" s="81">
        <f t="shared" si="8"/>
        <v>0</v>
      </c>
      <c r="Z25" s="81">
        <f t="shared" si="9"/>
        <v>1</v>
      </c>
      <c r="AB25" s="1">
        <v>0.16</v>
      </c>
      <c r="AF25" s="1">
        <v>7.2</v>
      </c>
    </row>
    <row r="26" spans="1:32" s="1" customFormat="1" ht="21.95" customHeight="1" thickBot="1" x14ac:dyDescent="0.3">
      <c r="A26" s="163"/>
      <c r="B26" s="54">
        <v>24</v>
      </c>
      <c r="C26" s="56">
        <v>11.45</v>
      </c>
      <c r="D26" s="94" t="s">
        <v>56</v>
      </c>
      <c r="E26" s="99" t="s">
        <v>57</v>
      </c>
      <c r="F26" s="51">
        <f t="shared" si="10"/>
        <v>-19.369625013100432</v>
      </c>
      <c r="G26" s="106">
        <f>'מאי-יוני 2024'!G26*'קרטון כולל כולל'!$B26*1.17+'קרטון כולל כולל'!$AF$16</f>
        <v>233.23220639999994</v>
      </c>
      <c r="H26" s="99"/>
      <c r="I26" s="51"/>
      <c r="J26" s="106">
        <f>'מאי-יוני 2024'!J26*'קרטון כולל כולל'!$B26*1.17+'קרטון כולל כולל'!$AF$16</f>
        <v>7.2</v>
      </c>
      <c r="K26" s="99"/>
      <c r="L26" s="51"/>
      <c r="M26" s="106"/>
      <c r="N26" s="99"/>
      <c r="O26" s="59"/>
      <c r="P26" s="106"/>
      <c r="Q26" s="83"/>
      <c r="R26" s="83"/>
      <c r="S26" s="83"/>
      <c r="T26" s="83"/>
      <c r="U26" s="80">
        <f t="shared" si="4"/>
        <v>-19.369625013100432</v>
      </c>
      <c r="V26" s="80">
        <f t="shared" si="5"/>
        <v>0.37117903930131002</v>
      </c>
      <c r="W26" s="80">
        <f t="shared" si="6"/>
        <v>1</v>
      </c>
      <c r="X26" s="81">
        <f t="shared" si="7"/>
        <v>0</v>
      </c>
      <c r="Y26" s="81">
        <f t="shared" si="8"/>
        <v>0.37117903930131002</v>
      </c>
      <c r="Z26" s="81">
        <f t="shared" si="9"/>
        <v>1</v>
      </c>
      <c r="AB26" s="1">
        <v>0.03</v>
      </c>
      <c r="AF26" s="1">
        <v>7.2</v>
      </c>
    </row>
    <row r="27" spans="1:32" s="1" customFormat="1" ht="21.95" customHeight="1" thickBot="1" x14ac:dyDescent="0.3">
      <c r="A27" s="163"/>
      <c r="B27" s="54">
        <v>4</v>
      </c>
      <c r="C27" s="56">
        <v>32.5</v>
      </c>
      <c r="D27" s="93" t="s">
        <v>58</v>
      </c>
      <c r="E27" s="99" t="s">
        <v>50</v>
      </c>
      <c r="F27" s="51">
        <f t="shared" si="10"/>
        <v>-2.8257144615384613</v>
      </c>
      <c r="G27" s="106">
        <f>'מאי-יוני 2024'!G27*'קרטון כולל כולל'!$B27*1.17+'קרטון כולל כולל'!$AF$16</f>
        <v>124.33571999999999</v>
      </c>
      <c r="H27" s="99" t="s">
        <v>59</v>
      </c>
      <c r="I27" s="51">
        <f t="shared" si="11"/>
        <v>-2.6099664615384617</v>
      </c>
      <c r="J27" s="106">
        <f>'מאי-יוני 2024'!J27*'קרטון כולל כולל'!$B27*1.17+'קרטון כולל כולל'!$AF$16</f>
        <v>117.32391</v>
      </c>
      <c r="K27" s="99" t="s">
        <v>60</v>
      </c>
      <c r="L27" s="51">
        <f t="shared" si="12"/>
        <v>-2.5378944615384618</v>
      </c>
      <c r="M27" s="106">
        <f>'מאי-יוני 2024'!M27*'קרטון כולל כולל'!$B27*1.17+'קרטון כולל כולל'!$AF$16</f>
        <v>114.98157</v>
      </c>
      <c r="N27" s="99"/>
      <c r="O27" s="59"/>
      <c r="P27" s="106"/>
      <c r="Q27" s="83"/>
      <c r="R27" s="83"/>
      <c r="S27" s="83"/>
      <c r="U27" s="80">
        <f t="shared" si="4"/>
        <v>-2.8257144615384613</v>
      </c>
      <c r="V27" s="80">
        <f t="shared" si="5"/>
        <v>-2.6099664615384617</v>
      </c>
      <c r="W27" s="80">
        <f t="shared" si="6"/>
        <v>-2.5378944615384618</v>
      </c>
      <c r="X27" s="81">
        <f t="shared" si="7"/>
        <v>0</v>
      </c>
      <c r="Y27" s="81">
        <f t="shared" si="8"/>
        <v>0</v>
      </c>
      <c r="Z27" s="81">
        <f t="shared" si="9"/>
        <v>0</v>
      </c>
      <c r="AB27" s="1">
        <v>0.03</v>
      </c>
      <c r="AF27" s="1">
        <v>7.2</v>
      </c>
    </row>
    <row r="28" spans="1:32" s="1" customFormat="1" ht="21.95" customHeight="1" thickBot="1" x14ac:dyDescent="0.3">
      <c r="A28" s="163"/>
      <c r="B28" s="54">
        <v>24</v>
      </c>
      <c r="C28" s="56">
        <v>8.1999999999999993</v>
      </c>
      <c r="D28" s="93" t="s">
        <v>61</v>
      </c>
      <c r="E28" s="99" t="s">
        <v>50</v>
      </c>
      <c r="F28" s="51">
        <f t="shared" si="10"/>
        <v>-19.190856390243901</v>
      </c>
      <c r="G28" s="106">
        <f>'מאי-יוני 2024'!G28*'קרטון כולל כולל'!$B28*1.17+'קרטון כולל כולל'!$AF$16</f>
        <v>165.56502239999998</v>
      </c>
      <c r="H28" s="99" t="s">
        <v>59</v>
      </c>
      <c r="I28" s="51">
        <f t="shared" si="11"/>
        <v>-18.028344390243895</v>
      </c>
      <c r="J28" s="106">
        <f>'מאי-יוני 2024'!J28*'קרטון כולל כולל'!$B28*1.17+'קרטון כולל כולל'!$AF$16</f>
        <v>156.03242399999993</v>
      </c>
      <c r="K28" s="99" t="s">
        <v>60</v>
      </c>
      <c r="L28" s="51">
        <f t="shared" si="12"/>
        <v>-17.1382083902439</v>
      </c>
      <c r="M28" s="106">
        <f>'מאי-יוני 2024'!M28*'קרטון כולל כולל'!$B28*1.17+'קרטון כולל כולל'!$AF$16</f>
        <v>148.73330879999997</v>
      </c>
      <c r="N28" s="99"/>
      <c r="O28" s="59"/>
      <c r="P28" s="106"/>
      <c r="Q28" s="83"/>
      <c r="R28" s="83"/>
      <c r="S28" s="83"/>
      <c r="U28" s="80">
        <f t="shared" si="4"/>
        <v>-19.190856390243901</v>
      </c>
      <c r="V28" s="80">
        <f t="shared" si="5"/>
        <v>-18.028344390243895</v>
      </c>
      <c r="W28" s="80">
        <f t="shared" si="6"/>
        <v>-17.1382083902439</v>
      </c>
      <c r="X28" s="81">
        <f t="shared" si="7"/>
        <v>0</v>
      </c>
      <c r="Y28" s="81">
        <f t="shared" si="8"/>
        <v>0</v>
      </c>
      <c r="Z28" s="81">
        <f t="shared" si="9"/>
        <v>0</v>
      </c>
      <c r="AB28" s="1">
        <v>0.04</v>
      </c>
      <c r="AF28" s="1">
        <v>7.2</v>
      </c>
    </row>
    <row r="29" spans="1:32" s="1" customFormat="1" ht="21.95" customHeight="1" thickBot="1" x14ac:dyDescent="0.3">
      <c r="A29" s="163"/>
      <c r="B29" s="54">
        <v>24</v>
      </c>
      <c r="C29" s="56">
        <v>11.45</v>
      </c>
      <c r="D29" s="94" t="s">
        <v>62</v>
      </c>
      <c r="E29" s="99" t="s">
        <v>57</v>
      </c>
      <c r="F29" s="51">
        <f>1-G29/$C29</f>
        <v>-19.369625013100432</v>
      </c>
      <c r="G29" s="106">
        <f>'מאי-יוני 2024'!G29*'קרטון כולל כולל'!$B29*1.17+'קרטון כולל כולל'!$AF$16</f>
        <v>233.23220639999994</v>
      </c>
      <c r="H29" s="99"/>
      <c r="I29" s="51"/>
      <c r="J29" s="106">
        <f>'מאי-יוני 2024'!J29*'קרטון כולל כולל'!$B29*1.17+'קרטון כולל כולל'!$AF$16</f>
        <v>7.2</v>
      </c>
      <c r="K29" s="99"/>
      <c r="L29" s="51"/>
      <c r="M29" s="106"/>
      <c r="N29" s="99"/>
      <c r="O29" s="59"/>
      <c r="P29" s="106"/>
      <c r="Q29" s="83"/>
      <c r="R29" s="83"/>
      <c r="S29" s="83"/>
      <c r="U29" s="80">
        <f t="shared" si="4"/>
        <v>-19.369625013100432</v>
      </c>
      <c r="V29" s="80">
        <f t="shared" si="5"/>
        <v>0.37117903930131002</v>
      </c>
      <c r="W29" s="80">
        <f t="shared" si="6"/>
        <v>1</v>
      </c>
      <c r="X29" s="81">
        <f t="shared" si="7"/>
        <v>0</v>
      </c>
      <c r="Y29" s="81">
        <f t="shared" si="8"/>
        <v>0.37117903930131002</v>
      </c>
      <c r="Z29" s="81">
        <f t="shared" si="9"/>
        <v>1</v>
      </c>
      <c r="AB29" s="1">
        <v>0.03</v>
      </c>
      <c r="AF29" s="1">
        <v>7.2</v>
      </c>
    </row>
    <row r="30" spans="1:32" s="1" customFormat="1" ht="21.95" customHeight="1" thickBot="1" x14ac:dyDescent="0.3">
      <c r="A30" s="163"/>
      <c r="B30" s="54">
        <v>4</v>
      </c>
      <c r="C30" s="56">
        <v>32.5</v>
      </c>
      <c r="D30" s="93" t="s">
        <v>63</v>
      </c>
      <c r="E30" s="99" t="s">
        <v>50</v>
      </c>
      <c r="F30" s="51">
        <f t="shared" si="10"/>
        <v>-2.8257144615384613</v>
      </c>
      <c r="G30" s="106">
        <f>'מאי-יוני 2024'!G30*'קרטון כולל כולל'!$B30*1.17+'קרטון כולל כולל'!$AF$16</f>
        <v>124.33571999999999</v>
      </c>
      <c r="H30" s="99" t="s">
        <v>59</v>
      </c>
      <c r="I30" s="51">
        <f t="shared" si="11"/>
        <v>-2.6099664615384617</v>
      </c>
      <c r="J30" s="106">
        <f>'מאי-יוני 2024'!J30*'קרטון כולל כולל'!$B30*1.17+'קרטון כולל כולל'!$AF$16</f>
        <v>117.32391</v>
      </c>
      <c r="K30" s="99" t="s">
        <v>60</v>
      </c>
      <c r="L30" s="51">
        <f t="shared" si="12"/>
        <v>-2.5378944615384618</v>
      </c>
      <c r="M30" s="106">
        <f>'מאי-יוני 2024'!M30*'קרטון כולל כולל'!$B30*1.17+'קרטון כולל כולל'!$AF$16</f>
        <v>114.98157</v>
      </c>
      <c r="N30" s="99"/>
      <c r="O30" s="59"/>
      <c r="P30" s="106"/>
      <c r="Q30" s="83"/>
      <c r="R30" s="83"/>
      <c r="S30" s="83"/>
      <c r="U30" s="80">
        <f t="shared" si="4"/>
        <v>-2.8257144615384613</v>
      </c>
      <c r="V30" s="80">
        <f t="shared" si="5"/>
        <v>-2.6099664615384617</v>
      </c>
      <c r="W30" s="80">
        <f t="shared" si="6"/>
        <v>-2.5378944615384618</v>
      </c>
      <c r="X30" s="81">
        <f t="shared" si="7"/>
        <v>0</v>
      </c>
      <c r="Y30" s="81">
        <f t="shared" si="8"/>
        <v>0</v>
      </c>
      <c r="Z30" s="81">
        <f t="shared" si="9"/>
        <v>0</v>
      </c>
      <c r="AB30" s="1">
        <v>0.03</v>
      </c>
      <c r="AF30" s="1">
        <v>7.2</v>
      </c>
    </row>
    <row r="31" spans="1:32" s="1" customFormat="1" ht="21.95" customHeight="1" thickBot="1" x14ac:dyDescent="0.3">
      <c r="A31" s="163"/>
      <c r="B31" s="54">
        <v>20</v>
      </c>
      <c r="C31" s="48">
        <v>8.1999999999999993</v>
      </c>
      <c r="D31" s="92" t="s">
        <v>64</v>
      </c>
      <c r="E31" s="53" t="s">
        <v>53</v>
      </c>
      <c r="F31" s="51">
        <f t="shared" si="10"/>
        <v>-19.397815121951215</v>
      </c>
      <c r="G31" s="106">
        <f>'מאי-יוני 2024'!G31*'קרטון כולל כולל'!$B31*1.17+'קרטון כולל כולל'!$AF$16</f>
        <v>167.26208399999996</v>
      </c>
      <c r="H31" s="53" t="s">
        <v>65</v>
      </c>
      <c r="I31" s="51">
        <f t="shared" si="11"/>
        <v>-18.541375121951216</v>
      </c>
      <c r="J31" s="106">
        <f>'מאי-יוני 2024'!J31*'קרטון כולל כולל'!$B31*1.17+'קרטון כולל כולל'!$AF$16</f>
        <v>160.23927599999996</v>
      </c>
      <c r="K31" s="53" t="s">
        <v>27</v>
      </c>
      <c r="L31" s="51">
        <f t="shared" si="12"/>
        <v>-17.684935121951217</v>
      </c>
      <c r="M31" s="106">
        <f>'מאי-יוני 2024'!M31*'קרטון כולל כולל'!$B31*1.17+'קרטון כולל כולל'!$AF$16</f>
        <v>153.21646799999996</v>
      </c>
      <c r="N31" s="53"/>
      <c r="O31" s="51"/>
      <c r="P31" s="106"/>
      <c r="Q31" s="83"/>
      <c r="R31" s="83"/>
      <c r="S31" s="83"/>
      <c r="U31" s="80">
        <f t="shared" si="4"/>
        <v>-19.397815121951215</v>
      </c>
      <c r="V31" s="80">
        <f t="shared" si="5"/>
        <v>-18.541375121951216</v>
      </c>
      <c r="W31" s="80">
        <f t="shared" si="6"/>
        <v>-17.684935121951217</v>
      </c>
      <c r="X31" s="81">
        <f t="shared" si="7"/>
        <v>0</v>
      </c>
      <c r="Y31" s="81">
        <f t="shared" si="8"/>
        <v>0</v>
      </c>
      <c r="Z31" s="81">
        <f t="shared" si="9"/>
        <v>0</v>
      </c>
      <c r="AB31" s="1">
        <v>0.04</v>
      </c>
      <c r="AF31" s="111">
        <f>0.3*B31</f>
        <v>6</v>
      </c>
    </row>
    <row r="32" spans="1:32" s="1" customFormat="1" ht="21.95" customHeight="1" thickBot="1" x14ac:dyDescent="0.3">
      <c r="A32" s="164"/>
      <c r="B32" s="62">
        <v>24</v>
      </c>
      <c r="C32" s="63">
        <v>8.1999999999999993</v>
      </c>
      <c r="D32" s="95" t="s">
        <v>66</v>
      </c>
      <c r="E32" s="68" t="s">
        <v>50</v>
      </c>
      <c r="F32" s="66">
        <f t="shared" si="10"/>
        <v>-19.190856390243901</v>
      </c>
      <c r="G32" s="106">
        <f>'מאי-יוני 2024'!G32*'קרטון כולל כולל'!$B32*1.17+'קרטון כולל כולל'!$AF$16</f>
        <v>165.56502239999998</v>
      </c>
      <c r="H32" s="68" t="s">
        <v>59</v>
      </c>
      <c r="I32" s="66">
        <f t="shared" si="11"/>
        <v>-18.028344390243895</v>
      </c>
      <c r="J32" s="106">
        <f>'מאי-יוני 2024'!J32*'קרטון כולל כולל'!$B32*1.17+'קרטון כולל כולל'!$AF$16</f>
        <v>156.03242399999993</v>
      </c>
      <c r="K32" s="68" t="s">
        <v>60</v>
      </c>
      <c r="L32" s="66">
        <f t="shared" si="12"/>
        <v>-17.1382083902439</v>
      </c>
      <c r="M32" s="106">
        <f>'מאי-יוני 2024'!M32*'קרטון כולל כולל'!$B32*1.17+'קרטון כולל כולל'!$AF$16</f>
        <v>148.73330879999997</v>
      </c>
      <c r="N32" s="68"/>
      <c r="O32" s="66"/>
      <c r="P32" s="106"/>
      <c r="Q32" s="83"/>
      <c r="R32" s="83"/>
      <c r="S32" s="83"/>
      <c r="U32" s="80">
        <f t="shared" si="4"/>
        <v>-19.190856390243901</v>
      </c>
      <c r="V32" s="80">
        <f t="shared" si="5"/>
        <v>-18.028344390243895</v>
      </c>
      <c r="W32" s="80">
        <f t="shared" si="6"/>
        <v>-17.1382083902439</v>
      </c>
      <c r="X32" s="81">
        <f t="shared" si="7"/>
        <v>0</v>
      </c>
      <c r="Y32" s="81">
        <f t="shared" si="8"/>
        <v>0</v>
      </c>
      <c r="Z32" s="81">
        <f t="shared" si="9"/>
        <v>0</v>
      </c>
      <c r="AB32" s="1">
        <v>0.04</v>
      </c>
      <c r="AF32" s="1">
        <v>7.2</v>
      </c>
    </row>
  </sheetData>
  <mergeCells count="6">
    <mergeCell ref="A16:A32"/>
    <mergeCell ref="A1:P1"/>
    <mergeCell ref="A2:P2"/>
    <mergeCell ref="E4:P4"/>
    <mergeCell ref="Q4:S4"/>
    <mergeCell ref="A6:A14"/>
  </mergeCells>
  <pageMargins left="0.7" right="0.7" top="0.75" bottom="0.75" header="0.3" footer="0.3"/>
  <pageSetup paperSize="8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BF954-992A-407F-B383-78583597F55D}">
  <sheetPr>
    <tabColor theme="9" tint="0.39997558519241921"/>
  </sheetPr>
  <dimension ref="A1:BW31"/>
  <sheetViews>
    <sheetView showGridLines="0" rightToLeft="1" zoomScale="70" zoomScaleNormal="70" workbookViewId="0">
      <pane xSplit="4" ySplit="5" topLeftCell="E6" activePane="bottomRight" state="frozen"/>
      <selection pane="topRight" activeCell="D1" sqref="D1"/>
      <selection pane="bottomLeft" activeCell="A6" sqref="A6"/>
      <selection pane="bottomRight" activeCell="F28" sqref="F28"/>
    </sheetView>
  </sheetViews>
  <sheetFormatPr defaultRowHeight="12.75" x14ac:dyDescent="0.2"/>
  <cols>
    <col min="1" max="2" width="5.5703125" customWidth="1"/>
    <col min="3" max="3" width="10.5703125" customWidth="1"/>
    <col min="4" max="4" width="65.5703125" customWidth="1"/>
    <col min="7" max="7" width="10.5703125" style="79" bestFit="1" customWidth="1"/>
    <col min="8" max="8" width="11.5703125" customWidth="1"/>
    <col min="10" max="10" width="10.5703125" style="79" bestFit="1" customWidth="1"/>
    <col min="11" max="11" width="12.140625" customWidth="1"/>
    <col min="12" max="12" width="10.42578125" customWidth="1"/>
    <col min="13" max="13" width="10.5703125" style="79" bestFit="1" customWidth="1"/>
    <col min="14" max="14" width="12.42578125" bestFit="1" customWidth="1"/>
    <col min="16" max="19" width="12.7109375" customWidth="1"/>
    <col min="20" max="20" width="3" customWidth="1"/>
    <col min="21" max="22" width="8.7109375" customWidth="1"/>
    <col min="23" max="23" width="10.85546875" customWidth="1"/>
    <col min="24" max="35" width="8.7109375" customWidth="1"/>
  </cols>
  <sheetData>
    <row r="1" spans="1:75" s="1" customFormat="1" ht="19.5" customHeight="1" x14ac:dyDescent="0.25">
      <c r="A1" s="154" t="s">
        <v>67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69"/>
      <c r="R1" s="69"/>
      <c r="S1" s="69"/>
    </row>
    <row r="2" spans="1:75" s="1" customFormat="1" ht="19.5" customHeight="1" x14ac:dyDescent="0.25">
      <c r="A2" s="155" t="s">
        <v>68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70"/>
      <c r="R2" s="70"/>
      <c r="S2" s="70"/>
    </row>
    <row r="3" spans="1:75" s="1" customFormat="1" ht="15.75" customHeight="1" thickBot="1" x14ac:dyDescent="0.25">
      <c r="C3" s="2"/>
      <c r="G3" s="71"/>
      <c r="J3" s="71"/>
      <c r="M3" s="71"/>
      <c r="O3" s="4"/>
      <c r="P3" s="3"/>
      <c r="Q3" s="3"/>
      <c r="R3" s="3"/>
      <c r="S3" s="3"/>
    </row>
    <row r="4" spans="1:75" s="9" customFormat="1" ht="45.75" customHeight="1" thickBot="1" x14ac:dyDescent="0.3">
      <c r="A4" s="5"/>
      <c r="B4" s="6" t="s">
        <v>0</v>
      </c>
      <c r="C4" s="7" t="s">
        <v>1</v>
      </c>
      <c r="D4" s="8" t="s">
        <v>2</v>
      </c>
      <c r="E4" s="156" t="s">
        <v>3</v>
      </c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8"/>
      <c r="Q4" s="165" t="s">
        <v>71</v>
      </c>
      <c r="R4" s="166"/>
      <c r="S4" s="166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</row>
    <row r="5" spans="1:75" s="9" customFormat="1" ht="30" customHeight="1" thickBot="1" x14ac:dyDescent="0.3">
      <c r="A5" s="10"/>
      <c r="B5" s="11"/>
      <c r="C5" s="12"/>
      <c r="D5" s="86"/>
      <c r="E5" s="96"/>
      <c r="F5" s="97" t="s">
        <v>4</v>
      </c>
      <c r="G5" s="98" t="s">
        <v>5</v>
      </c>
      <c r="H5" s="101"/>
      <c r="I5" s="97" t="s">
        <v>4</v>
      </c>
      <c r="J5" s="98" t="s">
        <v>5</v>
      </c>
      <c r="K5" s="101"/>
      <c r="L5" s="97" t="s">
        <v>4</v>
      </c>
      <c r="M5" s="98" t="s">
        <v>5</v>
      </c>
      <c r="N5" s="101"/>
      <c r="O5" s="97" t="s">
        <v>4</v>
      </c>
      <c r="P5" s="102" t="s">
        <v>5</v>
      </c>
      <c r="Q5" s="15"/>
      <c r="R5" s="15" t="s">
        <v>4</v>
      </c>
      <c r="S5" s="72" t="s">
        <v>5</v>
      </c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</row>
    <row r="6" spans="1:75" s="1" customFormat="1" ht="21.95" customHeight="1" x14ac:dyDescent="0.25">
      <c r="A6" s="167" t="s">
        <v>6</v>
      </c>
      <c r="B6" s="18">
        <v>12</v>
      </c>
      <c r="C6" s="19">
        <v>57.8</v>
      </c>
      <c r="D6" s="87" t="s">
        <v>7</v>
      </c>
      <c r="E6" s="24" t="s">
        <v>8</v>
      </c>
      <c r="F6" s="22">
        <v>0.50519999999999998</v>
      </c>
      <c r="G6" s="73">
        <f t="shared" ref="G6:G31" si="0">IF(AND(F6="",E6=""),"",$C6-($C6*F6))</f>
        <v>28.599440000000001</v>
      </c>
      <c r="H6" s="24" t="s">
        <v>9</v>
      </c>
      <c r="I6" s="22">
        <v>0.53220000000000001</v>
      </c>
      <c r="J6" s="73">
        <f>IF(AND(I6="",H6=""),"",$C6-($C6*I6))</f>
        <v>27.038839999999997</v>
      </c>
      <c r="K6" s="24" t="s">
        <v>10</v>
      </c>
      <c r="L6" s="22">
        <v>0.55020000000000002</v>
      </c>
      <c r="M6" s="73">
        <f>IF(AND(L6="",K6=""),"",$C6-($C6*L6))</f>
        <v>25.998439999999999</v>
      </c>
      <c r="N6" s="24" t="s">
        <v>69</v>
      </c>
      <c r="O6" s="22">
        <f>1-P6/$C6</f>
        <v>0.5761245674740485</v>
      </c>
      <c r="P6" s="23">
        <v>24.5</v>
      </c>
      <c r="Q6" s="21" t="s">
        <v>70</v>
      </c>
      <c r="R6" s="22">
        <f>1-S6/$C6</f>
        <v>0.58477508650519028</v>
      </c>
      <c r="S6" s="73">
        <v>24</v>
      </c>
      <c r="U6" s="80">
        <f>1-G6/$C6</f>
        <v>0.50519999999999987</v>
      </c>
      <c r="V6" s="80">
        <f>1-J6/$C6</f>
        <v>0.53220000000000001</v>
      </c>
      <c r="W6" s="80">
        <f>1-M6/$C6</f>
        <v>0.55020000000000002</v>
      </c>
      <c r="X6" s="81">
        <f>U6-F6</f>
        <v>0</v>
      </c>
      <c r="Y6" s="81">
        <f>V6-I6</f>
        <v>0</v>
      </c>
      <c r="Z6" s="81">
        <f>W6-L6</f>
        <v>0</v>
      </c>
    </row>
    <row r="7" spans="1:75" s="1" customFormat="1" ht="21.95" customHeight="1" x14ac:dyDescent="0.25">
      <c r="A7" s="168"/>
      <c r="B7" s="25">
        <v>12</v>
      </c>
      <c r="C7" s="26">
        <v>34.049999999999997</v>
      </c>
      <c r="D7" s="88" t="s">
        <v>11</v>
      </c>
      <c r="E7" s="31" t="s">
        <v>12</v>
      </c>
      <c r="F7" s="29">
        <v>0.4214</v>
      </c>
      <c r="G7" s="74">
        <f t="shared" si="0"/>
        <v>19.701329999999999</v>
      </c>
      <c r="H7" s="31" t="s">
        <v>13</v>
      </c>
      <c r="I7" s="29">
        <v>0.442</v>
      </c>
      <c r="J7" s="74">
        <f t="shared" ref="J7:J31" si="1">IF(AND(I7="",H7=""),"",$C7-($C7*I7))</f>
        <v>18.999899999999997</v>
      </c>
      <c r="K7" s="31" t="s">
        <v>14</v>
      </c>
      <c r="L7" s="29">
        <v>0.45369999999999999</v>
      </c>
      <c r="M7" s="74">
        <f t="shared" ref="M7:M31" si="2">IF(AND(L7="",K7=""),"",$C7-($C7*L7))</f>
        <v>18.601514999999999</v>
      </c>
      <c r="N7" s="31" t="s">
        <v>15</v>
      </c>
      <c r="O7" s="29">
        <v>0.46260000000000001</v>
      </c>
      <c r="P7" s="30">
        <f t="shared" ref="P7:P31" si="3">IF(AND(O7="",N7=""),"",$C7-($C7*O7))</f>
        <v>18.298469999999998</v>
      </c>
      <c r="Q7" s="28" t="s">
        <v>70</v>
      </c>
      <c r="R7" s="29">
        <f>1-S7/$C7</f>
        <v>0.47136563876651982</v>
      </c>
      <c r="S7" s="74">
        <v>18</v>
      </c>
      <c r="U7" s="80">
        <f t="shared" ref="U7:U31" si="4">1-G7/$C7</f>
        <v>0.4214</v>
      </c>
      <c r="V7" s="80">
        <f t="shared" ref="V7:V31" si="5">1-J7/$C7</f>
        <v>0.44200000000000006</v>
      </c>
      <c r="W7" s="80">
        <f t="shared" ref="W7:W31" si="6">1-M7/$C7</f>
        <v>0.45369999999999999</v>
      </c>
      <c r="X7" s="81">
        <f t="shared" ref="X7:X31" si="7">U7-F7</f>
        <v>0</v>
      </c>
      <c r="Y7" s="81">
        <f t="shared" ref="Y7:Y31" si="8">V7-I7</f>
        <v>0</v>
      </c>
      <c r="Z7" s="81">
        <f t="shared" ref="Z7:Z31" si="9">W7-L7</f>
        <v>0</v>
      </c>
    </row>
    <row r="8" spans="1:75" s="1" customFormat="1" ht="21.95" customHeight="1" x14ac:dyDescent="0.25">
      <c r="A8" s="168"/>
      <c r="B8" s="25">
        <v>12</v>
      </c>
      <c r="C8" s="26">
        <v>28.25</v>
      </c>
      <c r="D8" s="88" t="s">
        <v>16</v>
      </c>
      <c r="E8" s="31" t="s">
        <v>17</v>
      </c>
      <c r="F8" s="29">
        <v>0.35649999999999998</v>
      </c>
      <c r="G8" s="74">
        <f t="shared" si="0"/>
        <v>18.178874999999998</v>
      </c>
      <c r="H8" s="31" t="s">
        <v>18</v>
      </c>
      <c r="I8" s="29">
        <v>0.36990000000000001</v>
      </c>
      <c r="J8" s="74">
        <f t="shared" si="1"/>
        <v>17.800325000000001</v>
      </c>
      <c r="K8" s="31" t="s">
        <v>10</v>
      </c>
      <c r="L8" s="29">
        <v>0.38940000000000002</v>
      </c>
      <c r="M8" s="74">
        <f t="shared" si="2"/>
        <v>17.24945</v>
      </c>
      <c r="N8" s="31" t="s">
        <v>69</v>
      </c>
      <c r="O8" s="29"/>
      <c r="P8" s="30">
        <v>16.8</v>
      </c>
      <c r="Q8" s="28"/>
      <c r="R8" s="29"/>
      <c r="S8" s="74"/>
      <c r="U8" s="80">
        <f t="shared" si="4"/>
        <v>0.35650000000000004</v>
      </c>
      <c r="V8" s="80">
        <f t="shared" si="5"/>
        <v>0.36990000000000001</v>
      </c>
      <c r="W8" s="80">
        <f t="shared" si="6"/>
        <v>0.38939999999999997</v>
      </c>
      <c r="X8" s="81">
        <f t="shared" si="7"/>
        <v>0</v>
      </c>
      <c r="Y8" s="81">
        <f t="shared" si="8"/>
        <v>0</v>
      </c>
      <c r="Z8" s="81">
        <f t="shared" si="9"/>
        <v>0</v>
      </c>
    </row>
    <row r="9" spans="1:75" s="1" customFormat="1" ht="21.95" customHeight="1" x14ac:dyDescent="0.25">
      <c r="A9" s="168"/>
      <c r="B9" s="25">
        <v>6</v>
      </c>
      <c r="C9" s="26">
        <v>29.6</v>
      </c>
      <c r="D9" s="88" t="s">
        <v>19</v>
      </c>
      <c r="E9" s="31" t="s">
        <v>20</v>
      </c>
      <c r="F9" s="29">
        <v>0.38579999999999998</v>
      </c>
      <c r="G9" s="74">
        <f t="shared" si="0"/>
        <v>18.180320000000002</v>
      </c>
      <c r="H9" s="31" t="s">
        <v>21</v>
      </c>
      <c r="I9" s="29">
        <v>0.39860000000000001</v>
      </c>
      <c r="J9" s="74">
        <f t="shared" si="1"/>
        <v>17.801439999999999</v>
      </c>
      <c r="K9" s="31" t="s">
        <v>22</v>
      </c>
      <c r="L9" s="29">
        <v>0.43240000000000001</v>
      </c>
      <c r="M9" s="74">
        <f t="shared" si="2"/>
        <v>16.80096</v>
      </c>
      <c r="N9" s="31"/>
      <c r="O9" s="29"/>
      <c r="P9" s="30" t="str">
        <f t="shared" si="3"/>
        <v/>
      </c>
      <c r="Q9" s="28"/>
      <c r="R9" s="29"/>
      <c r="S9" s="74"/>
      <c r="U9" s="80">
        <f t="shared" si="4"/>
        <v>0.38579999999999992</v>
      </c>
      <c r="V9" s="80">
        <f t="shared" si="5"/>
        <v>0.39860000000000007</v>
      </c>
      <c r="W9" s="80">
        <f t="shared" si="6"/>
        <v>0.43240000000000001</v>
      </c>
      <c r="X9" s="81">
        <f t="shared" si="7"/>
        <v>0</v>
      </c>
      <c r="Y9" s="81">
        <f t="shared" si="8"/>
        <v>0</v>
      </c>
      <c r="Z9" s="81">
        <f t="shared" si="9"/>
        <v>0</v>
      </c>
    </row>
    <row r="10" spans="1:75" s="1" customFormat="1" ht="21.95" customHeight="1" x14ac:dyDescent="0.25">
      <c r="A10" s="168"/>
      <c r="B10" s="25">
        <v>12</v>
      </c>
      <c r="C10" s="26">
        <v>22.5</v>
      </c>
      <c r="D10" s="88" t="s">
        <v>23</v>
      </c>
      <c r="E10" s="31" t="s">
        <v>8</v>
      </c>
      <c r="F10" s="29">
        <v>0.29959999999999998</v>
      </c>
      <c r="G10" s="74">
        <f t="shared" si="0"/>
        <v>15.759</v>
      </c>
      <c r="H10" s="31" t="s">
        <v>9</v>
      </c>
      <c r="I10" s="29">
        <v>0.33329999999999999</v>
      </c>
      <c r="J10" s="74">
        <f t="shared" si="1"/>
        <v>15.00075</v>
      </c>
      <c r="K10" s="31" t="s">
        <v>10</v>
      </c>
      <c r="L10" s="29">
        <v>0.36670000000000003</v>
      </c>
      <c r="M10" s="74">
        <f t="shared" si="2"/>
        <v>14.24925</v>
      </c>
      <c r="N10" s="31"/>
      <c r="O10" s="29"/>
      <c r="P10" s="30" t="str">
        <f t="shared" si="3"/>
        <v/>
      </c>
      <c r="Q10" s="28"/>
      <c r="R10" s="29"/>
      <c r="S10" s="74"/>
      <c r="U10" s="80">
        <f t="shared" si="4"/>
        <v>0.29959999999999998</v>
      </c>
      <c r="V10" s="80">
        <f t="shared" si="5"/>
        <v>0.33330000000000004</v>
      </c>
      <c r="W10" s="80">
        <f t="shared" si="6"/>
        <v>0.36670000000000003</v>
      </c>
      <c r="X10" s="81">
        <f t="shared" si="7"/>
        <v>0</v>
      </c>
      <c r="Y10" s="81">
        <f t="shared" si="8"/>
        <v>0</v>
      </c>
      <c r="Z10" s="81">
        <f t="shared" si="9"/>
        <v>0</v>
      </c>
    </row>
    <row r="11" spans="1:75" s="1" customFormat="1" ht="21.95" customHeight="1" x14ac:dyDescent="0.25">
      <c r="A11" s="168"/>
      <c r="B11" s="25">
        <v>12</v>
      </c>
      <c r="C11" s="26">
        <v>21.5</v>
      </c>
      <c r="D11" s="88" t="s">
        <v>24</v>
      </c>
      <c r="E11" s="31" t="s">
        <v>8</v>
      </c>
      <c r="F11" s="29">
        <v>0.2898</v>
      </c>
      <c r="G11" s="74">
        <f t="shared" si="0"/>
        <v>15.269300000000001</v>
      </c>
      <c r="H11" s="31" t="s">
        <v>9</v>
      </c>
      <c r="I11" s="29">
        <v>0.3251</v>
      </c>
      <c r="J11" s="74">
        <f t="shared" si="1"/>
        <v>14.510349999999999</v>
      </c>
      <c r="K11" s="31" t="s">
        <v>10</v>
      </c>
      <c r="L11" s="29">
        <v>0.3498</v>
      </c>
      <c r="M11" s="74">
        <f t="shared" si="2"/>
        <v>13.9793</v>
      </c>
      <c r="N11" s="31"/>
      <c r="O11" s="29"/>
      <c r="P11" s="30" t="str">
        <f t="shared" si="3"/>
        <v/>
      </c>
      <c r="Q11" s="28"/>
      <c r="R11" s="29"/>
      <c r="S11" s="74"/>
      <c r="U11" s="80">
        <f t="shared" si="4"/>
        <v>0.28979999999999995</v>
      </c>
      <c r="V11" s="80">
        <f t="shared" si="5"/>
        <v>0.32510000000000006</v>
      </c>
      <c r="W11" s="80">
        <f t="shared" si="6"/>
        <v>0.3498</v>
      </c>
      <c r="X11" s="81">
        <f t="shared" si="7"/>
        <v>0</v>
      </c>
      <c r="Y11" s="81">
        <f t="shared" si="8"/>
        <v>0</v>
      </c>
      <c r="Z11" s="81">
        <f t="shared" si="9"/>
        <v>0</v>
      </c>
    </row>
    <row r="12" spans="1:75" s="1" customFormat="1" ht="21.95" customHeight="1" x14ac:dyDescent="0.25">
      <c r="A12" s="168"/>
      <c r="B12" s="25">
        <v>12</v>
      </c>
      <c r="C12" s="26">
        <v>18.8</v>
      </c>
      <c r="D12" s="88" t="s">
        <v>25</v>
      </c>
      <c r="E12" s="31" t="s">
        <v>12</v>
      </c>
      <c r="F12" s="29">
        <v>0.23400000000000001</v>
      </c>
      <c r="G12" s="74">
        <f t="shared" si="0"/>
        <v>14.4008</v>
      </c>
      <c r="H12" s="31" t="s">
        <v>26</v>
      </c>
      <c r="I12" s="29">
        <v>0.25530000000000003</v>
      </c>
      <c r="J12" s="74">
        <f t="shared" si="1"/>
        <v>14.000360000000001</v>
      </c>
      <c r="K12" s="31" t="s">
        <v>27</v>
      </c>
      <c r="L12" s="29">
        <v>0.26600000000000001</v>
      </c>
      <c r="M12" s="74">
        <f t="shared" si="2"/>
        <v>13.799199999999999</v>
      </c>
      <c r="N12" s="31"/>
      <c r="O12" s="29"/>
      <c r="P12" s="30" t="str">
        <f t="shared" si="3"/>
        <v/>
      </c>
      <c r="Q12" s="28" t="s">
        <v>70</v>
      </c>
      <c r="R12" s="29">
        <f>1-S12/$C12</f>
        <v>0.27659574468085113</v>
      </c>
      <c r="S12" s="74">
        <v>13.6</v>
      </c>
      <c r="U12" s="80">
        <f t="shared" si="4"/>
        <v>0.23399999999999999</v>
      </c>
      <c r="V12" s="80">
        <f t="shared" si="5"/>
        <v>0.25529999999999997</v>
      </c>
      <c r="W12" s="80">
        <f t="shared" si="6"/>
        <v>0.26600000000000013</v>
      </c>
      <c r="X12" s="81">
        <f t="shared" si="7"/>
        <v>0</v>
      </c>
      <c r="Y12" s="81">
        <f t="shared" si="8"/>
        <v>0</v>
      </c>
      <c r="Z12" s="81">
        <f t="shared" si="9"/>
        <v>0</v>
      </c>
    </row>
    <row r="13" spans="1:75" s="1" customFormat="1" ht="21.95" customHeight="1" thickBot="1" x14ac:dyDescent="0.3">
      <c r="A13" s="169"/>
      <c r="B13" s="32">
        <v>12</v>
      </c>
      <c r="C13" s="33">
        <v>15.85</v>
      </c>
      <c r="D13" s="89" t="s">
        <v>28</v>
      </c>
      <c r="E13" s="38" t="s">
        <v>17</v>
      </c>
      <c r="F13" s="36">
        <v>0.32490000000000002</v>
      </c>
      <c r="G13" s="75">
        <f t="shared" si="0"/>
        <v>10.700334999999999</v>
      </c>
      <c r="H13" s="38" t="s">
        <v>29</v>
      </c>
      <c r="I13" s="36">
        <v>0.34379999999999999</v>
      </c>
      <c r="J13" s="75">
        <f t="shared" si="1"/>
        <v>10.40077</v>
      </c>
      <c r="K13" s="38" t="s">
        <v>15</v>
      </c>
      <c r="L13" s="36">
        <v>0.35649999999999998</v>
      </c>
      <c r="M13" s="75">
        <f t="shared" si="2"/>
        <v>10.199475</v>
      </c>
      <c r="N13" s="38"/>
      <c r="O13" s="36"/>
      <c r="P13" s="37" t="str">
        <f t="shared" si="3"/>
        <v/>
      </c>
      <c r="Q13" s="35"/>
      <c r="R13" s="36"/>
      <c r="S13" s="75"/>
      <c r="U13" s="80">
        <f t="shared" si="4"/>
        <v>0.32490000000000008</v>
      </c>
      <c r="V13" s="80">
        <f t="shared" si="5"/>
        <v>0.34379999999999999</v>
      </c>
      <c r="W13" s="80">
        <f t="shared" si="6"/>
        <v>0.35650000000000004</v>
      </c>
      <c r="X13" s="81">
        <f t="shared" si="7"/>
        <v>0</v>
      </c>
      <c r="Y13" s="81">
        <f t="shared" si="8"/>
        <v>0</v>
      </c>
      <c r="Z13" s="81">
        <f t="shared" si="9"/>
        <v>0</v>
      </c>
    </row>
    <row r="14" spans="1:75" s="1" customFormat="1" ht="21.95" customHeight="1" thickBot="1" x14ac:dyDescent="0.3">
      <c r="A14" s="39" t="s">
        <v>30</v>
      </c>
      <c r="B14" s="40">
        <v>12</v>
      </c>
      <c r="C14" s="41">
        <v>51.4</v>
      </c>
      <c r="D14" s="90" t="s">
        <v>31</v>
      </c>
      <c r="E14" s="46" t="s">
        <v>17</v>
      </c>
      <c r="F14" s="44">
        <v>0.251</v>
      </c>
      <c r="G14" s="76">
        <f t="shared" si="0"/>
        <v>38.498599999999996</v>
      </c>
      <c r="H14" s="46" t="s">
        <v>32</v>
      </c>
      <c r="I14" s="44">
        <v>0.27039999999999997</v>
      </c>
      <c r="J14" s="76">
        <f t="shared" si="1"/>
        <v>37.501440000000002</v>
      </c>
      <c r="K14" s="46"/>
      <c r="L14" s="44"/>
      <c r="M14" s="76" t="str">
        <f t="shared" si="2"/>
        <v/>
      </c>
      <c r="N14" s="46"/>
      <c r="O14" s="44"/>
      <c r="P14" s="45" t="str">
        <f t="shared" si="3"/>
        <v/>
      </c>
      <c r="Q14" s="82"/>
      <c r="R14" s="82"/>
      <c r="S14" s="82"/>
      <c r="U14" s="80">
        <f t="shared" si="4"/>
        <v>0.251</v>
      </c>
      <c r="V14" s="80">
        <f t="shared" si="5"/>
        <v>0.27039999999999997</v>
      </c>
      <c r="W14" s="80" t="e">
        <f t="shared" si="6"/>
        <v>#VALUE!</v>
      </c>
      <c r="X14" s="81">
        <f t="shared" si="7"/>
        <v>0</v>
      </c>
      <c r="Y14" s="81">
        <f t="shared" si="8"/>
        <v>0</v>
      </c>
      <c r="Z14" s="81" t="e">
        <f t="shared" si="9"/>
        <v>#VALUE!</v>
      </c>
    </row>
    <row r="15" spans="1:75" s="1" customFormat="1" ht="21.95" customHeight="1" x14ac:dyDescent="0.25">
      <c r="A15" s="162" t="s">
        <v>33</v>
      </c>
      <c r="B15" s="47">
        <v>24</v>
      </c>
      <c r="C15" s="48">
        <v>6.85</v>
      </c>
      <c r="D15" s="91" t="s">
        <v>34</v>
      </c>
      <c r="E15" s="53" t="s">
        <v>35</v>
      </c>
      <c r="F15" s="51">
        <v>0.29930000000000001</v>
      </c>
      <c r="G15" s="77">
        <f t="shared" si="0"/>
        <v>4.7997949999999996</v>
      </c>
      <c r="H15" s="53" t="s">
        <v>36</v>
      </c>
      <c r="I15" s="51">
        <v>0.34310000000000002</v>
      </c>
      <c r="J15" s="77">
        <f t="shared" si="1"/>
        <v>4.499765</v>
      </c>
      <c r="K15" s="53" t="s">
        <v>37</v>
      </c>
      <c r="L15" s="51">
        <v>0.38690000000000002</v>
      </c>
      <c r="M15" s="77">
        <f t="shared" si="2"/>
        <v>4.1997349999999996</v>
      </c>
      <c r="N15" s="53"/>
      <c r="O15" s="51"/>
      <c r="P15" s="52" t="str">
        <f t="shared" si="3"/>
        <v/>
      </c>
      <c r="Q15" s="83"/>
      <c r="R15" s="83"/>
      <c r="S15" s="83"/>
      <c r="U15" s="80">
        <f t="shared" si="4"/>
        <v>0.29930000000000001</v>
      </c>
      <c r="V15" s="80">
        <f t="shared" si="5"/>
        <v>0.34309999999999996</v>
      </c>
      <c r="W15" s="80">
        <f t="shared" si="6"/>
        <v>0.38690000000000002</v>
      </c>
      <c r="X15" s="81">
        <f t="shared" si="7"/>
        <v>0</v>
      </c>
      <c r="Y15" s="81">
        <f t="shared" si="8"/>
        <v>0</v>
      </c>
      <c r="Z15" s="81">
        <f t="shared" si="9"/>
        <v>0</v>
      </c>
    </row>
    <row r="16" spans="1:75" s="1" customFormat="1" ht="21.95" customHeight="1" x14ac:dyDescent="0.25">
      <c r="A16" s="163"/>
      <c r="B16" s="54">
        <v>4</v>
      </c>
      <c r="C16" s="48">
        <v>35</v>
      </c>
      <c r="D16" s="92" t="s">
        <v>38</v>
      </c>
      <c r="E16" s="53" t="s">
        <v>39</v>
      </c>
      <c r="F16" s="51">
        <v>0.22</v>
      </c>
      <c r="G16" s="77">
        <f t="shared" si="0"/>
        <v>27.3</v>
      </c>
      <c r="H16" s="53" t="s">
        <v>40</v>
      </c>
      <c r="I16" s="51">
        <v>0.28139999999999998</v>
      </c>
      <c r="J16" s="77">
        <f t="shared" si="1"/>
        <v>25.151</v>
      </c>
      <c r="K16" s="53" t="s">
        <v>41</v>
      </c>
      <c r="L16" s="51">
        <v>0.31430000000000002</v>
      </c>
      <c r="M16" s="77">
        <f t="shared" si="2"/>
        <v>23.999499999999998</v>
      </c>
      <c r="N16" s="53" t="s">
        <v>42</v>
      </c>
      <c r="O16" s="51">
        <v>0.32850000000000001</v>
      </c>
      <c r="P16" s="52">
        <f t="shared" si="3"/>
        <v>23.502499999999998</v>
      </c>
      <c r="Q16" s="83"/>
      <c r="R16" s="83"/>
      <c r="S16" s="83"/>
      <c r="U16" s="80">
        <f t="shared" si="4"/>
        <v>0.21999999999999997</v>
      </c>
      <c r="V16" s="80">
        <f t="shared" si="5"/>
        <v>0.28139999999999998</v>
      </c>
      <c r="W16" s="80">
        <f t="shared" si="6"/>
        <v>0.31430000000000002</v>
      </c>
      <c r="X16" s="81">
        <f t="shared" si="7"/>
        <v>0</v>
      </c>
      <c r="Y16" s="81">
        <f t="shared" si="8"/>
        <v>0</v>
      </c>
      <c r="Z16" s="81">
        <f t="shared" si="9"/>
        <v>0</v>
      </c>
    </row>
    <row r="17" spans="1:26" s="1" customFormat="1" ht="21.95" customHeight="1" x14ac:dyDescent="0.25">
      <c r="A17" s="163"/>
      <c r="B17" s="54">
        <v>4</v>
      </c>
      <c r="C17" s="48">
        <v>32.5</v>
      </c>
      <c r="D17" s="91" t="s">
        <v>43</v>
      </c>
      <c r="E17" s="53" t="s">
        <v>39</v>
      </c>
      <c r="F17" s="51">
        <v>0.23080000000000001</v>
      </c>
      <c r="G17" s="77">
        <f t="shared" si="0"/>
        <v>24.998999999999999</v>
      </c>
      <c r="H17" s="53" t="s">
        <v>40</v>
      </c>
      <c r="I17" s="51">
        <v>0.27689999999999998</v>
      </c>
      <c r="J17" s="77">
        <f t="shared" si="1"/>
        <v>23.50075</v>
      </c>
      <c r="K17" s="53" t="s">
        <v>44</v>
      </c>
      <c r="L17" s="51">
        <v>0.30769999999999997</v>
      </c>
      <c r="M17" s="77">
        <f t="shared" si="2"/>
        <v>22.499749999999999</v>
      </c>
      <c r="N17" s="53" t="s">
        <v>42</v>
      </c>
      <c r="O17" s="51">
        <v>0.32300000000000001</v>
      </c>
      <c r="P17" s="52">
        <v>22</v>
      </c>
      <c r="Q17" s="83"/>
      <c r="R17" s="83"/>
      <c r="S17" s="83"/>
      <c r="U17" s="80">
        <f t="shared" si="4"/>
        <v>0.23080000000000001</v>
      </c>
      <c r="V17" s="80">
        <f t="shared" si="5"/>
        <v>0.27690000000000003</v>
      </c>
      <c r="W17" s="80">
        <f t="shared" si="6"/>
        <v>0.30770000000000008</v>
      </c>
      <c r="X17" s="81">
        <f t="shared" si="7"/>
        <v>0</v>
      </c>
      <c r="Y17" s="81">
        <f t="shared" si="8"/>
        <v>0</v>
      </c>
      <c r="Z17" s="81">
        <f t="shared" si="9"/>
        <v>0</v>
      </c>
    </row>
    <row r="18" spans="1:26" s="1" customFormat="1" ht="21.95" customHeight="1" x14ac:dyDescent="0.25">
      <c r="A18" s="163"/>
      <c r="B18" s="54">
        <v>24</v>
      </c>
      <c r="C18" s="48">
        <v>5.42</v>
      </c>
      <c r="D18" s="91" t="s">
        <v>45</v>
      </c>
      <c r="E18" s="53" t="s">
        <v>39</v>
      </c>
      <c r="F18" s="51">
        <v>0.23250000000000001</v>
      </c>
      <c r="G18" s="77">
        <f t="shared" si="0"/>
        <v>4.1598499999999996</v>
      </c>
      <c r="H18" s="53" t="s">
        <v>40</v>
      </c>
      <c r="I18" s="51">
        <v>0.27679999999999999</v>
      </c>
      <c r="J18" s="77">
        <f t="shared" si="1"/>
        <v>3.9197439999999997</v>
      </c>
      <c r="K18" s="53" t="s">
        <v>44</v>
      </c>
      <c r="L18" s="51">
        <v>0.30809999999999998</v>
      </c>
      <c r="M18" s="77">
        <f t="shared" si="2"/>
        <v>3.7500979999999999</v>
      </c>
      <c r="N18" s="53"/>
      <c r="O18" s="51"/>
      <c r="P18" s="52" t="str">
        <f t="shared" si="3"/>
        <v/>
      </c>
      <c r="Q18" s="83"/>
      <c r="R18" s="83"/>
      <c r="S18" s="83"/>
      <c r="U18" s="80">
        <f t="shared" si="4"/>
        <v>0.23250000000000004</v>
      </c>
      <c r="V18" s="80">
        <f t="shared" si="5"/>
        <v>0.27680000000000005</v>
      </c>
      <c r="W18" s="80">
        <f t="shared" si="6"/>
        <v>0.30810000000000004</v>
      </c>
      <c r="X18" s="81">
        <f t="shared" si="7"/>
        <v>0</v>
      </c>
      <c r="Y18" s="81">
        <f t="shared" si="8"/>
        <v>0</v>
      </c>
      <c r="Z18" s="81">
        <f t="shared" si="9"/>
        <v>0</v>
      </c>
    </row>
    <row r="19" spans="1:26" s="1" customFormat="1" ht="21.95" customHeight="1" x14ac:dyDescent="0.25">
      <c r="A19" s="163"/>
      <c r="B19" s="54">
        <v>24</v>
      </c>
      <c r="C19" s="48">
        <v>8.1999999999999993</v>
      </c>
      <c r="D19" s="91" t="s">
        <v>46</v>
      </c>
      <c r="E19" s="53" t="s">
        <v>39</v>
      </c>
      <c r="F19" s="51">
        <v>0.31709999999999999</v>
      </c>
      <c r="G19" s="77">
        <f t="shared" si="0"/>
        <v>5.5997799999999991</v>
      </c>
      <c r="H19" s="53" t="s">
        <v>40</v>
      </c>
      <c r="I19" s="51">
        <v>0.35849999999999999</v>
      </c>
      <c r="J19" s="77">
        <f t="shared" si="1"/>
        <v>5.2602999999999991</v>
      </c>
      <c r="K19" s="53" t="s">
        <v>44</v>
      </c>
      <c r="L19" s="51">
        <v>0.39019999999999999</v>
      </c>
      <c r="M19" s="77">
        <f t="shared" si="2"/>
        <v>5.0003599999999997</v>
      </c>
      <c r="N19" s="53"/>
      <c r="O19" s="51"/>
      <c r="P19" s="52" t="str">
        <f t="shared" si="3"/>
        <v/>
      </c>
      <c r="Q19" s="83"/>
      <c r="R19" s="83"/>
      <c r="S19" s="83"/>
      <c r="U19" s="80">
        <f t="shared" si="4"/>
        <v>0.31710000000000005</v>
      </c>
      <c r="V19" s="80">
        <f t="shared" si="5"/>
        <v>0.35850000000000004</v>
      </c>
      <c r="W19" s="80">
        <f t="shared" si="6"/>
        <v>0.39019999999999999</v>
      </c>
      <c r="X19" s="81">
        <f t="shared" si="7"/>
        <v>0</v>
      </c>
      <c r="Y19" s="81">
        <f t="shared" si="8"/>
        <v>0</v>
      </c>
      <c r="Z19" s="81">
        <f t="shared" si="9"/>
        <v>0</v>
      </c>
    </row>
    <row r="20" spans="1:26" s="1" customFormat="1" ht="21.95" customHeight="1" x14ac:dyDescent="0.25">
      <c r="A20" s="163"/>
      <c r="B20" s="54">
        <v>4</v>
      </c>
      <c r="C20" s="48">
        <v>42.5</v>
      </c>
      <c r="D20" s="92" t="s">
        <v>47</v>
      </c>
      <c r="E20" s="53" t="s">
        <v>39</v>
      </c>
      <c r="F20" s="51">
        <v>0.29409999999999997</v>
      </c>
      <c r="G20" s="77">
        <f t="shared" si="0"/>
        <v>30.000750000000004</v>
      </c>
      <c r="H20" s="53" t="s">
        <v>48</v>
      </c>
      <c r="I20" s="51">
        <v>0.33179999999999998</v>
      </c>
      <c r="J20" s="77">
        <f t="shared" si="1"/>
        <v>28.398499999999999</v>
      </c>
      <c r="K20" s="53"/>
      <c r="L20" s="51"/>
      <c r="M20" s="77" t="str">
        <f t="shared" si="2"/>
        <v/>
      </c>
      <c r="N20" s="53"/>
      <c r="O20" s="51"/>
      <c r="P20" s="52" t="str">
        <f t="shared" si="3"/>
        <v/>
      </c>
      <c r="Q20" s="83"/>
      <c r="R20" s="83"/>
      <c r="S20" s="83"/>
      <c r="U20" s="80">
        <f t="shared" si="4"/>
        <v>0.29409999999999992</v>
      </c>
      <c r="V20" s="80">
        <f t="shared" si="5"/>
        <v>0.33179999999999998</v>
      </c>
      <c r="W20" s="80" t="e">
        <f t="shared" si="6"/>
        <v>#VALUE!</v>
      </c>
      <c r="X20" s="81">
        <f t="shared" si="7"/>
        <v>0</v>
      </c>
      <c r="Y20" s="81">
        <f t="shared" si="8"/>
        <v>0</v>
      </c>
      <c r="Z20" s="81" t="e">
        <f t="shared" si="9"/>
        <v>#VALUE!</v>
      </c>
    </row>
    <row r="21" spans="1:26" s="1" customFormat="1" ht="21.95" customHeight="1" x14ac:dyDescent="0.25">
      <c r="A21" s="163"/>
      <c r="B21" s="54">
        <v>4</v>
      </c>
      <c r="C21" s="48">
        <v>31.5</v>
      </c>
      <c r="D21" s="92" t="s">
        <v>49</v>
      </c>
      <c r="E21" s="53" t="s">
        <v>50</v>
      </c>
      <c r="F21" s="51">
        <v>0.23680000000000001</v>
      </c>
      <c r="G21" s="77">
        <f t="shared" si="0"/>
        <v>24.040800000000001</v>
      </c>
      <c r="H21" s="53" t="s">
        <v>51</v>
      </c>
      <c r="I21" s="51">
        <v>0.29210000000000003</v>
      </c>
      <c r="J21" s="77">
        <f t="shared" si="1"/>
        <v>22.298850000000002</v>
      </c>
      <c r="K21" s="53"/>
      <c r="L21" s="51"/>
      <c r="M21" s="77" t="str">
        <f t="shared" si="2"/>
        <v/>
      </c>
      <c r="N21" s="53"/>
      <c r="O21" s="51"/>
      <c r="P21" s="52" t="str">
        <f t="shared" si="3"/>
        <v/>
      </c>
      <c r="Q21" s="83"/>
      <c r="R21" s="83"/>
      <c r="S21" s="83"/>
      <c r="U21" s="80">
        <f t="shared" si="4"/>
        <v>0.23680000000000001</v>
      </c>
      <c r="V21" s="80">
        <f t="shared" si="5"/>
        <v>0.29209999999999992</v>
      </c>
      <c r="W21" s="80" t="e">
        <f t="shared" si="6"/>
        <v>#VALUE!</v>
      </c>
      <c r="X21" s="81">
        <f t="shared" si="7"/>
        <v>0</v>
      </c>
      <c r="Y21" s="81">
        <f t="shared" si="8"/>
        <v>0</v>
      </c>
      <c r="Z21" s="81" t="e">
        <f t="shared" si="9"/>
        <v>#VALUE!</v>
      </c>
    </row>
    <row r="22" spans="1:26" s="1" customFormat="1" ht="21.95" customHeight="1" x14ac:dyDescent="0.25">
      <c r="A22" s="163"/>
      <c r="B22" s="54">
        <v>12</v>
      </c>
      <c r="C22" s="48">
        <v>8.82</v>
      </c>
      <c r="D22" s="92" t="s">
        <v>52</v>
      </c>
      <c r="E22" s="53" t="s">
        <v>53</v>
      </c>
      <c r="F22" s="51">
        <v>0.32540000000000002</v>
      </c>
      <c r="G22" s="77">
        <f t="shared" si="0"/>
        <v>5.9499719999999998</v>
      </c>
      <c r="H22" s="53" t="s">
        <v>22</v>
      </c>
      <c r="I22" s="51">
        <v>0.36959999999999998</v>
      </c>
      <c r="J22" s="77">
        <f t="shared" si="1"/>
        <v>5.5601280000000006</v>
      </c>
      <c r="K22" s="53"/>
      <c r="L22" s="51"/>
      <c r="M22" s="77" t="str">
        <f t="shared" si="2"/>
        <v/>
      </c>
      <c r="N22" s="53"/>
      <c r="O22" s="51"/>
      <c r="P22" s="52" t="str">
        <f t="shared" si="3"/>
        <v/>
      </c>
      <c r="Q22" s="83"/>
      <c r="R22" s="83"/>
      <c r="S22" s="83"/>
      <c r="U22" s="80">
        <f t="shared" si="4"/>
        <v>0.32540000000000002</v>
      </c>
      <c r="V22" s="80">
        <f t="shared" si="5"/>
        <v>0.36959999999999993</v>
      </c>
      <c r="W22" s="80" t="e">
        <f t="shared" si="6"/>
        <v>#VALUE!</v>
      </c>
      <c r="X22" s="81">
        <f t="shared" si="7"/>
        <v>0</v>
      </c>
      <c r="Y22" s="81">
        <f t="shared" si="8"/>
        <v>0</v>
      </c>
      <c r="Z22" s="81" t="e">
        <f t="shared" si="9"/>
        <v>#VALUE!</v>
      </c>
    </row>
    <row r="23" spans="1:26" s="1" customFormat="1" ht="21.95" customHeight="1" x14ac:dyDescent="0.25">
      <c r="A23" s="163"/>
      <c r="B23" s="54">
        <v>24</v>
      </c>
      <c r="C23" s="48">
        <v>7.45</v>
      </c>
      <c r="D23" s="91" t="s">
        <v>54</v>
      </c>
      <c r="E23" s="53" t="s">
        <v>53</v>
      </c>
      <c r="F23" s="51">
        <v>0.24829999999999999</v>
      </c>
      <c r="G23" s="77">
        <f t="shared" si="0"/>
        <v>5.6001650000000005</v>
      </c>
      <c r="H23" s="53" t="s">
        <v>22</v>
      </c>
      <c r="I23" s="51">
        <v>0.29399999999999998</v>
      </c>
      <c r="J23" s="77">
        <f t="shared" si="1"/>
        <v>5.2597000000000005</v>
      </c>
      <c r="K23" s="53"/>
      <c r="L23" s="51"/>
      <c r="M23" s="77" t="str">
        <f t="shared" si="2"/>
        <v/>
      </c>
      <c r="N23" s="53"/>
      <c r="O23" s="51"/>
      <c r="P23" s="52" t="str">
        <f t="shared" si="3"/>
        <v/>
      </c>
      <c r="Q23" s="83"/>
      <c r="R23" s="83"/>
      <c r="S23" s="83"/>
      <c r="U23" s="80">
        <f t="shared" si="4"/>
        <v>0.24829999999999997</v>
      </c>
      <c r="V23" s="80">
        <f t="shared" si="5"/>
        <v>0.29399999999999993</v>
      </c>
      <c r="W23" s="80" t="e">
        <f t="shared" si="6"/>
        <v>#VALUE!</v>
      </c>
      <c r="X23" s="81">
        <f t="shared" si="7"/>
        <v>0</v>
      </c>
      <c r="Y23" s="81">
        <f t="shared" si="8"/>
        <v>0</v>
      </c>
      <c r="Z23" s="81" t="e">
        <f t="shared" si="9"/>
        <v>#VALUE!</v>
      </c>
    </row>
    <row r="24" spans="1:26" s="1" customFormat="1" ht="21.95" customHeight="1" x14ac:dyDescent="0.25">
      <c r="A24" s="163"/>
      <c r="B24" s="54">
        <v>4</v>
      </c>
      <c r="C24" s="56">
        <v>42.5</v>
      </c>
      <c r="D24" s="93" t="s">
        <v>55</v>
      </c>
      <c r="E24" s="99" t="s">
        <v>39</v>
      </c>
      <c r="F24" s="59">
        <v>0.29409999999999997</v>
      </c>
      <c r="G24" s="100">
        <f t="shared" si="0"/>
        <v>30.000750000000004</v>
      </c>
      <c r="H24" s="99" t="s">
        <v>48</v>
      </c>
      <c r="I24" s="59">
        <v>0.33179999999999998</v>
      </c>
      <c r="J24" s="100">
        <f t="shared" si="1"/>
        <v>28.398499999999999</v>
      </c>
      <c r="K24" s="99"/>
      <c r="L24" s="59"/>
      <c r="M24" s="100" t="str">
        <f t="shared" si="2"/>
        <v/>
      </c>
      <c r="N24" s="99"/>
      <c r="O24" s="59"/>
      <c r="P24" s="103" t="str">
        <f t="shared" si="3"/>
        <v/>
      </c>
      <c r="Q24" s="83"/>
      <c r="R24" s="83"/>
      <c r="S24" s="83"/>
      <c r="U24" s="80">
        <f t="shared" si="4"/>
        <v>0.29409999999999992</v>
      </c>
      <c r="V24" s="80">
        <f t="shared" si="5"/>
        <v>0.33179999999999998</v>
      </c>
      <c r="W24" s="80" t="e">
        <f t="shared" si="6"/>
        <v>#VALUE!</v>
      </c>
      <c r="X24" s="81">
        <f t="shared" si="7"/>
        <v>0</v>
      </c>
      <c r="Y24" s="81">
        <f t="shared" si="8"/>
        <v>0</v>
      </c>
      <c r="Z24" s="81" t="e">
        <f t="shared" si="9"/>
        <v>#VALUE!</v>
      </c>
    </row>
    <row r="25" spans="1:26" s="1" customFormat="1" ht="21.95" customHeight="1" x14ac:dyDescent="0.25">
      <c r="A25" s="163"/>
      <c r="B25" s="54">
        <v>24</v>
      </c>
      <c r="C25" s="56">
        <v>11.45</v>
      </c>
      <c r="D25" s="94" t="s">
        <v>56</v>
      </c>
      <c r="E25" s="99" t="s">
        <v>57</v>
      </c>
      <c r="F25" s="59">
        <v>0.29959999999999998</v>
      </c>
      <c r="G25" s="100">
        <f t="shared" si="0"/>
        <v>8.0195799999999995</v>
      </c>
      <c r="H25" s="99"/>
      <c r="I25" s="59"/>
      <c r="J25" s="100" t="str">
        <f t="shared" si="1"/>
        <v/>
      </c>
      <c r="K25" s="99"/>
      <c r="L25" s="59"/>
      <c r="M25" s="100" t="str">
        <f t="shared" si="2"/>
        <v/>
      </c>
      <c r="N25" s="99"/>
      <c r="O25" s="59"/>
      <c r="P25" s="103" t="str">
        <f t="shared" si="3"/>
        <v/>
      </c>
      <c r="Q25" s="83"/>
      <c r="R25" s="83"/>
      <c r="S25" s="83"/>
      <c r="T25" s="83"/>
      <c r="U25" s="80">
        <f t="shared" si="4"/>
        <v>0.29959999999999998</v>
      </c>
      <c r="V25" s="80" t="e">
        <f t="shared" si="5"/>
        <v>#VALUE!</v>
      </c>
      <c r="W25" s="80" t="e">
        <f t="shared" si="6"/>
        <v>#VALUE!</v>
      </c>
      <c r="X25" s="81">
        <f t="shared" si="7"/>
        <v>0</v>
      </c>
      <c r="Y25" s="81" t="e">
        <f t="shared" si="8"/>
        <v>#VALUE!</v>
      </c>
      <c r="Z25" s="81" t="e">
        <f t="shared" si="9"/>
        <v>#VALUE!</v>
      </c>
    </row>
    <row r="26" spans="1:26" s="1" customFormat="1" ht="21.95" customHeight="1" x14ac:dyDescent="0.25">
      <c r="A26" s="163"/>
      <c r="B26" s="54">
        <v>4</v>
      </c>
      <c r="C26" s="56">
        <v>32.5</v>
      </c>
      <c r="D26" s="93" t="s">
        <v>58</v>
      </c>
      <c r="E26" s="99" t="s">
        <v>50</v>
      </c>
      <c r="F26" s="59">
        <v>0.23080000000000001</v>
      </c>
      <c r="G26" s="100">
        <f t="shared" si="0"/>
        <v>24.998999999999999</v>
      </c>
      <c r="H26" s="99" t="s">
        <v>59</v>
      </c>
      <c r="I26" s="59">
        <v>0.27689999999999998</v>
      </c>
      <c r="J26" s="100">
        <f t="shared" si="1"/>
        <v>23.50075</v>
      </c>
      <c r="K26" s="99" t="s">
        <v>60</v>
      </c>
      <c r="L26" s="59">
        <v>0.2923</v>
      </c>
      <c r="M26" s="100">
        <f t="shared" si="2"/>
        <v>23.000250000000001</v>
      </c>
      <c r="N26" s="99"/>
      <c r="O26" s="59"/>
      <c r="P26" s="103" t="str">
        <f t="shared" si="3"/>
        <v/>
      </c>
      <c r="Q26" s="83"/>
      <c r="R26" s="83"/>
      <c r="S26" s="83"/>
      <c r="U26" s="80">
        <f t="shared" si="4"/>
        <v>0.23080000000000001</v>
      </c>
      <c r="V26" s="80">
        <f t="shared" si="5"/>
        <v>0.27690000000000003</v>
      </c>
      <c r="W26" s="80">
        <f t="shared" si="6"/>
        <v>0.2923</v>
      </c>
      <c r="X26" s="81">
        <f t="shared" si="7"/>
        <v>0</v>
      </c>
      <c r="Y26" s="81">
        <f t="shared" si="8"/>
        <v>0</v>
      </c>
      <c r="Z26" s="81">
        <f t="shared" si="9"/>
        <v>0</v>
      </c>
    </row>
    <row r="27" spans="1:26" s="1" customFormat="1" ht="21.95" customHeight="1" x14ac:dyDescent="0.25">
      <c r="A27" s="163"/>
      <c r="B27" s="54">
        <v>24</v>
      </c>
      <c r="C27" s="56">
        <v>8.1999999999999993</v>
      </c>
      <c r="D27" s="93" t="s">
        <v>61</v>
      </c>
      <c r="E27" s="99" t="s">
        <v>50</v>
      </c>
      <c r="F27" s="59">
        <v>0.31709999999999999</v>
      </c>
      <c r="G27" s="100">
        <f t="shared" si="0"/>
        <v>5.5997799999999991</v>
      </c>
      <c r="H27" s="99" t="s">
        <v>59</v>
      </c>
      <c r="I27" s="59">
        <v>0.35849999999999999</v>
      </c>
      <c r="J27" s="100">
        <f t="shared" si="1"/>
        <v>5.2602999999999991</v>
      </c>
      <c r="K27" s="99" t="s">
        <v>60</v>
      </c>
      <c r="L27" s="59">
        <v>0.39019999999999999</v>
      </c>
      <c r="M27" s="100">
        <f t="shared" si="2"/>
        <v>5.0003599999999997</v>
      </c>
      <c r="N27" s="99"/>
      <c r="O27" s="59"/>
      <c r="P27" s="103" t="str">
        <f t="shared" si="3"/>
        <v/>
      </c>
      <c r="Q27" s="83"/>
      <c r="R27" s="83"/>
      <c r="S27" s="83"/>
      <c r="U27" s="80">
        <f t="shared" si="4"/>
        <v>0.31710000000000005</v>
      </c>
      <c r="V27" s="80">
        <f t="shared" si="5"/>
        <v>0.35850000000000004</v>
      </c>
      <c r="W27" s="80">
        <f t="shared" si="6"/>
        <v>0.39019999999999999</v>
      </c>
      <c r="X27" s="81">
        <f t="shared" si="7"/>
        <v>0</v>
      </c>
      <c r="Y27" s="81">
        <f t="shared" si="8"/>
        <v>0</v>
      </c>
      <c r="Z27" s="81">
        <f t="shared" si="9"/>
        <v>0</v>
      </c>
    </row>
    <row r="28" spans="1:26" s="1" customFormat="1" ht="21.95" customHeight="1" x14ac:dyDescent="0.25">
      <c r="A28" s="163"/>
      <c r="B28" s="54">
        <v>24</v>
      </c>
      <c r="C28" s="56">
        <v>11.45</v>
      </c>
      <c r="D28" s="94" t="s">
        <v>62</v>
      </c>
      <c r="E28" s="99" t="s">
        <v>57</v>
      </c>
      <c r="F28" s="59">
        <v>0.29959999999999998</v>
      </c>
      <c r="G28" s="100">
        <f t="shared" si="0"/>
        <v>8.0195799999999995</v>
      </c>
      <c r="H28" s="99"/>
      <c r="I28" s="59"/>
      <c r="J28" s="100" t="str">
        <f t="shared" si="1"/>
        <v/>
      </c>
      <c r="K28" s="99"/>
      <c r="L28" s="59"/>
      <c r="M28" s="100" t="str">
        <f t="shared" si="2"/>
        <v/>
      </c>
      <c r="N28" s="99"/>
      <c r="O28" s="59"/>
      <c r="P28" s="103" t="str">
        <f t="shared" si="3"/>
        <v/>
      </c>
      <c r="Q28" s="83"/>
      <c r="R28" s="83"/>
      <c r="S28" s="83"/>
      <c r="U28" s="80">
        <f t="shared" si="4"/>
        <v>0.29959999999999998</v>
      </c>
      <c r="V28" s="80" t="e">
        <f t="shared" si="5"/>
        <v>#VALUE!</v>
      </c>
      <c r="W28" s="80" t="e">
        <f t="shared" si="6"/>
        <v>#VALUE!</v>
      </c>
      <c r="X28" s="81">
        <f t="shared" si="7"/>
        <v>0</v>
      </c>
      <c r="Y28" s="81" t="e">
        <f t="shared" si="8"/>
        <v>#VALUE!</v>
      </c>
      <c r="Z28" s="81" t="e">
        <f t="shared" si="9"/>
        <v>#VALUE!</v>
      </c>
    </row>
    <row r="29" spans="1:26" s="1" customFormat="1" ht="21.95" customHeight="1" x14ac:dyDescent="0.25">
      <c r="A29" s="163"/>
      <c r="B29" s="54">
        <v>4</v>
      </c>
      <c r="C29" s="56">
        <v>32.5</v>
      </c>
      <c r="D29" s="93" t="s">
        <v>63</v>
      </c>
      <c r="E29" s="99" t="s">
        <v>50</v>
      </c>
      <c r="F29" s="59">
        <v>0.23080000000000001</v>
      </c>
      <c r="G29" s="100">
        <f t="shared" si="0"/>
        <v>24.998999999999999</v>
      </c>
      <c r="H29" s="99" t="s">
        <v>59</v>
      </c>
      <c r="I29" s="59">
        <v>0.27689999999999998</v>
      </c>
      <c r="J29" s="100">
        <f t="shared" si="1"/>
        <v>23.50075</v>
      </c>
      <c r="K29" s="99" t="s">
        <v>60</v>
      </c>
      <c r="L29" s="59">
        <v>0.2923</v>
      </c>
      <c r="M29" s="100">
        <f t="shared" si="2"/>
        <v>23.000250000000001</v>
      </c>
      <c r="N29" s="99"/>
      <c r="O29" s="59"/>
      <c r="P29" s="103" t="str">
        <f t="shared" si="3"/>
        <v/>
      </c>
      <c r="Q29" s="83"/>
      <c r="R29" s="83"/>
      <c r="S29" s="83"/>
      <c r="U29" s="80">
        <f t="shared" si="4"/>
        <v>0.23080000000000001</v>
      </c>
      <c r="V29" s="80">
        <f t="shared" si="5"/>
        <v>0.27690000000000003</v>
      </c>
      <c r="W29" s="80">
        <f t="shared" si="6"/>
        <v>0.2923</v>
      </c>
      <c r="X29" s="81">
        <f t="shared" si="7"/>
        <v>0</v>
      </c>
      <c r="Y29" s="81">
        <f t="shared" si="8"/>
        <v>0</v>
      </c>
      <c r="Z29" s="81">
        <f t="shared" si="9"/>
        <v>0</v>
      </c>
    </row>
    <row r="30" spans="1:26" s="1" customFormat="1" ht="21.95" customHeight="1" x14ac:dyDescent="0.25">
      <c r="A30" s="163"/>
      <c r="B30" s="54">
        <v>20</v>
      </c>
      <c r="C30" s="48">
        <v>8.1999999999999993</v>
      </c>
      <c r="D30" s="92" t="s">
        <v>64</v>
      </c>
      <c r="E30" s="53" t="s">
        <v>53</v>
      </c>
      <c r="F30" s="51">
        <v>0.17069999999999999</v>
      </c>
      <c r="G30" s="77">
        <f t="shared" si="0"/>
        <v>6.8002599999999997</v>
      </c>
      <c r="H30" s="53" t="s">
        <v>65</v>
      </c>
      <c r="I30" s="51">
        <v>0.20730000000000001</v>
      </c>
      <c r="J30" s="77">
        <f t="shared" si="1"/>
        <v>6.5001399999999991</v>
      </c>
      <c r="K30" s="53" t="s">
        <v>27</v>
      </c>
      <c r="L30" s="51">
        <v>0.24390000000000001</v>
      </c>
      <c r="M30" s="77">
        <f t="shared" si="2"/>
        <v>6.2000199999999994</v>
      </c>
      <c r="N30" s="53"/>
      <c r="O30" s="51"/>
      <c r="P30" s="52" t="str">
        <f t="shared" si="3"/>
        <v/>
      </c>
      <c r="Q30" s="83"/>
      <c r="R30" s="83"/>
      <c r="S30" s="83"/>
      <c r="U30" s="80">
        <f t="shared" si="4"/>
        <v>0.17069999999999996</v>
      </c>
      <c r="V30" s="80">
        <f t="shared" si="5"/>
        <v>0.20730000000000004</v>
      </c>
      <c r="W30" s="80">
        <f t="shared" si="6"/>
        <v>0.24390000000000001</v>
      </c>
      <c r="X30" s="81">
        <f t="shared" si="7"/>
        <v>0</v>
      </c>
      <c r="Y30" s="81">
        <f t="shared" si="8"/>
        <v>0</v>
      </c>
      <c r="Z30" s="81">
        <f t="shared" si="9"/>
        <v>0</v>
      </c>
    </row>
    <row r="31" spans="1:26" s="1" customFormat="1" ht="21.95" customHeight="1" thickBot="1" x14ac:dyDescent="0.3">
      <c r="A31" s="164"/>
      <c r="B31" s="62">
        <v>24</v>
      </c>
      <c r="C31" s="63">
        <v>8.1999999999999993</v>
      </c>
      <c r="D31" s="95" t="s">
        <v>66</v>
      </c>
      <c r="E31" s="68" t="s">
        <v>50</v>
      </c>
      <c r="F31" s="66">
        <v>0.31709999999999999</v>
      </c>
      <c r="G31" s="78">
        <f t="shared" si="0"/>
        <v>5.5997799999999991</v>
      </c>
      <c r="H31" s="68" t="s">
        <v>59</v>
      </c>
      <c r="I31" s="66">
        <v>0.35849999999999999</v>
      </c>
      <c r="J31" s="78">
        <f t="shared" si="1"/>
        <v>5.2602999999999991</v>
      </c>
      <c r="K31" s="68" t="s">
        <v>60</v>
      </c>
      <c r="L31" s="66">
        <v>0.39019999999999999</v>
      </c>
      <c r="M31" s="78">
        <f t="shared" si="2"/>
        <v>5.0003599999999997</v>
      </c>
      <c r="N31" s="68"/>
      <c r="O31" s="66"/>
      <c r="P31" s="67" t="str">
        <f t="shared" si="3"/>
        <v/>
      </c>
      <c r="Q31" s="83"/>
      <c r="R31" s="83"/>
      <c r="S31" s="83"/>
      <c r="U31" s="80">
        <f t="shared" si="4"/>
        <v>0.31710000000000005</v>
      </c>
      <c r="V31" s="80">
        <f t="shared" si="5"/>
        <v>0.35850000000000004</v>
      </c>
      <c r="W31" s="80">
        <f t="shared" si="6"/>
        <v>0.39019999999999999</v>
      </c>
      <c r="X31" s="81">
        <f t="shared" si="7"/>
        <v>0</v>
      </c>
      <c r="Y31" s="81">
        <f t="shared" si="8"/>
        <v>0</v>
      </c>
      <c r="Z31" s="81">
        <f t="shared" si="9"/>
        <v>0</v>
      </c>
    </row>
  </sheetData>
  <mergeCells count="6">
    <mergeCell ref="A15:A31"/>
    <mergeCell ref="Q4:S4"/>
    <mergeCell ref="A1:P1"/>
    <mergeCell ref="A2:P2"/>
    <mergeCell ref="E4:P4"/>
    <mergeCell ref="A6:A13"/>
  </mergeCells>
  <pageMargins left="0.7" right="0.7" top="0.75" bottom="0.75" header="0.3" footer="0.3"/>
  <pageSetup paperSize="8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67CF5-ED7F-40DC-B290-D53A8F89F850}">
  <sheetPr>
    <tabColor theme="9" tint="0.39997558519241921"/>
  </sheetPr>
  <dimension ref="A1:BT31"/>
  <sheetViews>
    <sheetView showGridLines="0" rightToLeft="1" workbookViewId="0">
      <pane xSplit="4" ySplit="5" topLeftCell="E6" activePane="bottomRight" state="frozen"/>
      <selection pane="topRight" activeCell="D1" sqref="D1"/>
      <selection pane="bottomLeft" activeCell="A6" sqref="A6"/>
      <selection pane="bottomRight" activeCell="O7" sqref="O7"/>
    </sheetView>
  </sheetViews>
  <sheetFormatPr defaultRowHeight="12.75" x14ac:dyDescent="0.2"/>
  <cols>
    <col min="3" max="3" width="12" customWidth="1"/>
    <col min="4" max="4" width="74.85546875" bestFit="1" customWidth="1"/>
    <col min="7" max="7" width="10.5703125" bestFit="1" customWidth="1"/>
    <col min="8" max="8" width="11.5703125" customWidth="1"/>
    <col min="10" max="10" width="10.5703125" bestFit="1" customWidth="1"/>
    <col min="11" max="11" width="12.140625" customWidth="1"/>
    <col min="12" max="12" width="10.42578125" customWidth="1"/>
    <col min="13" max="13" width="10.5703125" bestFit="1" customWidth="1"/>
    <col min="14" max="14" width="12.42578125" bestFit="1" customWidth="1"/>
    <col min="16" max="16" width="12.7109375" customWidth="1"/>
  </cols>
  <sheetData>
    <row r="1" spans="1:72" s="1" customFormat="1" ht="19.5" customHeight="1" x14ac:dyDescent="0.25">
      <c r="A1" s="154" t="s">
        <v>67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</row>
    <row r="2" spans="1:72" s="1" customFormat="1" ht="19.5" customHeight="1" x14ac:dyDescent="0.25">
      <c r="A2" s="155" t="s">
        <v>68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</row>
    <row r="3" spans="1:72" s="1" customFormat="1" ht="15.75" customHeight="1" thickBot="1" x14ac:dyDescent="0.25">
      <c r="C3" s="2"/>
      <c r="G3" s="3"/>
      <c r="J3" s="3"/>
      <c r="M3" s="3"/>
      <c r="O3" s="4"/>
      <c r="P3" s="3"/>
    </row>
    <row r="4" spans="1:72" s="9" customFormat="1" ht="45.75" customHeight="1" thickBot="1" x14ac:dyDescent="0.3">
      <c r="A4" s="5"/>
      <c r="B4" s="6" t="s">
        <v>0</v>
      </c>
      <c r="C4" s="7" t="s">
        <v>1</v>
      </c>
      <c r="D4" s="8" t="s">
        <v>2</v>
      </c>
      <c r="E4" s="156" t="s">
        <v>3</v>
      </c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</row>
    <row r="5" spans="1:72" s="9" customFormat="1" ht="30" customHeight="1" thickBot="1" x14ac:dyDescent="0.3">
      <c r="A5" s="10"/>
      <c r="B5" s="11"/>
      <c r="C5" s="12"/>
      <c r="D5" s="13"/>
      <c r="E5" s="14"/>
      <c r="F5" s="15" t="s">
        <v>4</v>
      </c>
      <c r="G5" s="16" t="s">
        <v>5</v>
      </c>
      <c r="H5" s="17"/>
      <c r="I5" s="15" t="s">
        <v>4</v>
      </c>
      <c r="J5" s="16" t="s">
        <v>5</v>
      </c>
      <c r="K5" s="17"/>
      <c r="L5" s="15" t="s">
        <v>4</v>
      </c>
      <c r="M5" s="16" t="s">
        <v>5</v>
      </c>
      <c r="N5" s="17"/>
      <c r="O5" s="15" t="s">
        <v>4</v>
      </c>
      <c r="P5" s="16" t="s">
        <v>5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</row>
    <row r="6" spans="1:72" s="1" customFormat="1" ht="21.95" customHeight="1" x14ac:dyDescent="0.25">
      <c r="A6" s="167" t="s">
        <v>6</v>
      </c>
      <c r="B6" s="18">
        <v>12</v>
      </c>
      <c r="C6" s="19">
        <v>57.8</v>
      </c>
      <c r="D6" s="20" t="s">
        <v>7</v>
      </c>
      <c r="E6" s="21" t="s">
        <v>8</v>
      </c>
      <c r="F6" s="22">
        <v>0.50519999999999998</v>
      </c>
      <c r="G6" s="23">
        <f t="shared" ref="G6:G31" si="0">IF(AND(F6="",E6=""),"",$C6-($C6*F6))</f>
        <v>28.599440000000001</v>
      </c>
      <c r="H6" s="24" t="s">
        <v>9</v>
      </c>
      <c r="I6" s="22">
        <v>0.53220000000000001</v>
      </c>
      <c r="J6" s="23">
        <f>IF(AND(I6="",H6=""),"",$C6-($C6*I6))</f>
        <v>27.038839999999997</v>
      </c>
      <c r="K6" s="24" t="s">
        <v>10</v>
      </c>
      <c r="L6" s="22">
        <v>0.55020000000000002</v>
      </c>
      <c r="M6" s="23">
        <f>IF(AND(L6="",K6=""),"",$C6-($C6*L6))</f>
        <v>25.998439999999999</v>
      </c>
      <c r="N6" s="24"/>
      <c r="O6" s="22"/>
      <c r="P6" s="23" t="str">
        <f>IF(AND(O6="",N6=""),"",$C6-($C6*O6))</f>
        <v/>
      </c>
    </row>
    <row r="7" spans="1:72" s="1" customFormat="1" ht="21.95" customHeight="1" x14ac:dyDescent="0.25">
      <c r="A7" s="168"/>
      <c r="B7" s="25">
        <v>12</v>
      </c>
      <c r="C7" s="26">
        <v>34.049999999999997</v>
      </c>
      <c r="D7" s="27" t="s">
        <v>11</v>
      </c>
      <c r="E7" s="28" t="s">
        <v>12</v>
      </c>
      <c r="F7" s="29">
        <v>0.4214</v>
      </c>
      <c r="G7" s="30">
        <f t="shared" si="0"/>
        <v>19.701329999999999</v>
      </c>
      <c r="H7" s="31" t="s">
        <v>13</v>
      </c>
      <c r="I7" s="29">
        <v>0.442</v>
      </c>
      <c r="J7" s="30">
        <f t="shared" ref="J7:J31" si="1">IF(AND(I7="",H7=""),"",$C7-($C7*I7))</f>
        <v>18.999899999999997</v>
      </c>
      <c r="K7" s="31" t="s">
        <v>14</v>
      </c>
      <c r="L7" s="29">
        <v>0.45369999999999999</v>
      </c>
      <c r="M7" s="30">
        <f t="shared" ref="M7:M31" si="2">IF(AND(L7="",K7=""),"",$C7-($C7*L7))</f>
        <v>18.601514999999999</v>
      </c>
      <c r="N7" s="31" t="s">
        <v>15</v>
      </c>
      <c r="O7" s="29">
        <v>0.46260000000000001</v>
      </c>
      <c r="P7" s="30">
        <f t="shared" ref="P7:P31" si="3">IF(AND(O7="",N7=""),"",$C7-($C7*O7))</f>
        <v>18.298469999999998</v>
      </c>
    </row>
    <row r="8" spans="1:72" s="1" customFormat="1" ht="21.95" customHeight="1" x14ac:dyDescent="0.25">
      <c r="A8" s="168"/>
      <c r="B8" s="25">
        <v>12</v>
      </c>
      <c r="C8" s="26">
        <v>28.25</v>
      </c>
      <c r="D8" s="27" t="s">
        <v>16</v>
      </c>
      <c r="E8" s="28" t="s">
        <v>17</v>
      </c>
      <c r="F8" s="29">
        <v>0.35649999999999998</v>
      </c>
      <c r="G8" s="30">
        <f t="shared" si="0"/>
        <v>18.178874999999998</v>
      </c>
      <c r="H8" s="31" t="s">
        <v>18</v>
      </c>
      <c r="I8" s="29">
        <v>0.36990000000000001</v>
      </c>
      <c r="J8" s="30">
        <f t="shared" si="1"/>
        <v>17.800325000000001</v>
      </c>
      <c r="K8" s="31" t="s">
        <v>10</v>
      </c>
      <c r="L8" s="29">
        <v>0.38940000000000002</v>
      </c>
      <c r="M8" s="30">
        <f t="shared" si="2"/>
        <v>17.24945</v>
      </c>
      <c r="N8" s="31"/>
      <c r="O8" s="29"/>
      <c r="P8" s="30" t="str">
        <f t="shared" si="3"/>
        <v/>
      </c>
    </row>
    <row r="9" spans="1:72" s="1" customFormat="1" ht="21.95" customHeight="1" x14ac:dyDescent="0.25">
      <c r="A9" s="168"/>
      <c r="B9" s="25">
        <v>6</v>
      </c>
      <c r="C9" s="26">
        <v>29.6</v>
      </c>
      <c r="D9" s="27" t="s">
        <v>19</v>
      </c>
      <c r="E9" s="28" t="s">
        <v>20</v>
      </c>
      <c r="F9" s="29">
        <v>0.38579999999999998</v>
      </c>
      <c r="G9" s="30">
        <f t="shared" si="0"/>
        <v>18.180320000000002</v>
      </c>
      <c r="H9" s="31" t="s">
        <v>21</v>
      </c>
      <c r="I9" s="29">
        <v>0.39860000000000001</v>
      </c>
      <c r="J9" s="30">
        <f t="shared" si="1"/>
        <v>17.801439999999999</v>
      </c>
      <c r="K9" s="31" t="s">
        <v>22</v>
      </c>
      <c r="L9" s="29">
        <v>0.43240000000000001</v>
      </c>
      <c r="M9" s="30">
        <f t="shared" si="2"/>
        <v>16.80096</v>
      </c>
      <c r="N9" s="31"/>
      <c r="O9" s="29"/>
      <c r="P9" s="30" t="str">
        <f t="shared" si="3"/>
        <v/>
      </c>
    </row>
    <row r="10" spans="1:72" s="1" customFormat="1" ht="21.95" customHeight="1" x14ac:dyDescent="0.25">
      <c r="A10" s="168"/>
      <c r="B10" s="25">
        <v>12</v>
      </c>
      <c r="C10" s="26">
        <v>22.5</v>
      </c>
      <c r="D10" s="27" t="s">
        <v>23</v>
      </c>
      <c r="E10" s="28" t="s">
        <v>8</v>
      </c>
      <c r="F10" s="29">
        <v>0.29959999999999998</v>
      </c>
      <c r="G10" s="30">
        <f t="shared" si="0"/>
        <v>15.759</v>
      </c>
      <c r="H10" s="31" t="s">
        <v>9</v>
      </c>
      <c r="I10" s="29">
        <v>0.33329999999999999</v>
      </c>
      <c r="J10" s="30">
        <f t="shared" si="1"/>
        <v>15.00075</v>
      </c>
      <c r="K10" s="31" t="s">
        <v>10</v>
      </c>
      <c r="L10" s="29">
        <v>0.36670000000000003</v>
      </c>
      <c r="M10" s="30">
        <f t="shared" si="2"/>
        <v>14.24925</v>
      </c>
      <c r="N10" s="31"/>
      <c r="O10" s="29"/>
      <c r="P10" s="30" t="str">
        <f t="shared" si="3"/>
        <v/>
      </c>
    </row>
    <row r="11" spans="1:72" s="1" customFormat="1" ht="21.95" customHeight="1" x14ac:dyDescent="0.25">
      <c r="A11" s="168"/>
      <c r="B11" s="25">
        <v>12</v>
      </c>
      <c r="C11" s="26">
        <v>21.5</v>
      </c>
      <c r="D11" s="27" t="s">
        <v>24</v>
      </c>
      <c r="E11" s="28" t="s">
        <v>8</v>
      </c>
      <c r="F11" s="29">
        <v>0.2898</v>
      </c>
      <c r="G11" s="30">
        <f t="shared" si="0"/>
        <v>15.269300000000001</v>
      </c>
      <c r="H11" s="31" t="s">
        <v>9</v>
      </c>
      <c r="I11" s="29">
        <v>0.3251</v>
      </c>
      <c r="J11" s="30">
        <f t="shared" si="1"/>
        <v>14.510349999999999</v>
      </c>
      <c r="K11" s="31" t="s">
        <v>10</v>
      </c>
      <c r="L11" s="29">
        <v>0.3498</v>
      </c>
      <c r="M11" s="30">
        <f t="shared" si="2"/>
        <v>13.9793</v>
      </c>
      <c r="N11" s="31"/>
      <c r="O11" s="29"/>
      <c r="P11" s="30" t="str">
        <f t="shared" si="3"/>
        <v/>
      </c>
    </row>
    <row r="12" spans="1:72" s="1" customFormat="1" ht="21.95" customHeight="1" x14ac:dyDescent="0.25">
      <c r="A12" s="168"/>
      <c r="B12" s="25">
        <v>12</v>
      </c>
      <c r="C12" s="26">
        <v>18.8</v>
      </c>
      <c r="D12" s="27" t="s">
        <v>25</v>
      </c>
      <c r="E12" s="28" t="s">
        <v>12</v>
      </c>
      <c r="F12" s="29">
        <v>0.23400000000000001</v>
      </c>
      <c r="G12" s="30">
        <f t="shared" si="0"/>
        <v>14.4008</v>
      </c>
      <c r="H12" s="31" t="s">
        <v>26</v>
      </c>
      <c r="I12" s="29">
        <v>0.25530000000000003</v>
      </c>
      <c r="J12" s="30">
        <f t="shared" si="1"/>
        <v>14.000360000000001</v>
      </c>
      <c r="K12" s="31" t="s">
        <v>27</v>
      </c>
      <c r="L12" s="29">
        <v>0.26600000000000001</v>
      </c>
      <c r="M12" s="30">
        <f t="shared" si="2"/>
        <v>13.799199999999999</v>
      </c>
      <c r="N12" s="31"/>
      <c r="O12" s="29"/>
      <c r="P12" s="30" t="str">
        <f t="shared" si="3"/>
        <v/>
      </c>
    </row>
    <row r="13" spans="1:72" s="1" customFormat="1" ht="21.95" customHeight="1" thickBot="1" x14ac:dyDescent="0.3">
      <c r="A13" s="169"/>
      <c r="B13" s="32">
        <v>12</v>
      </c>
      <c r="C13" s="33">
        <v>15.85</v>
      </c>
      <c r="D13" s="34" t="s">
        <v>28</v>
      </c>
      <c r="E13" s="35" t="s">
        <v>17</v>
      </c>
      <c r="F13" s="36">
        <v>0.32490000000000002</v>
      </c>
      <c r="G13" s="37">
        <f t="shared" si="0"/>
        <v>10.700334999999999</v>
      </c>
      <c r="H13" s="38" t="s">
        <v>29</v>
      </c>
      <c r="I13" s="36">
        <v>0.34379999999999999</v>
      </c>
      <c r="J13" s="37">
        <f t="shared" si="1"/>
        <v>10.40077</v>
      </c>
      <c r="K13" s="38" t="s">
        <v>15</v>
      </c>
      <c r="L13" s="36">
        <v>0.35649999999999998</v>
      </c>
      <c r="M13" s="37">
        <f t="shared" si="2"/>
        <v>10.199475</v>
      </c>
      <c r="N13" s="38"/>
      <c r="O13" s="36"/>
      <c r="P13" s="37" t="str">
        <f t="shared" si="3"/>
        <v/>
      </c>
    </row>
    <row r="14" spans="1:72" s="1" customFormat="1" ht="21.95" customHeight="1" thickBot="1" x14ac:dyDescent="0.3">
      <c r="A14" s="39" t="s">
        <v>30</v>
      </c>
      <c r="B14" s="40">
        <v>12</v>
      </c>
      <c r="C14" s="41">
        <v>51.4</v>
      </c>
      <c r="D14" s="42" t="s">
        <v>31</v>
      </c>
      <c r="E14" s="43" t="s">
        <v>17</v>
      </c>
      <c r="F14" s="44">
        <v>0.251</v>
      </c>
      <c r="G14" s="45">
        <f t="shared" si="0"/>
        <v>38.498599999999996</v>
      </c>
      <c r="H14" s="46" t="s">
        <v>32</v>
      </c>
      <c r="I14" s="44">
        <v>0.27039999999999997</v>
      </c>
      <c r="J14" s="45">
        <f t="shared" si="1"/>
        <v>37.501440000000002</v>
      </c>
      <c r="K14" s="46"/>
      <c r="L14" s="44"/>
      <c r="M14" s="45" t="str">
        <f t="shared" si="2"/>
        <v/>
      </c>
      <c r="N14" s="46"/>
      <c r="O14" s="44"/>
      <c r="P14" s="45" t="str">
        <f t="shared" si="3"/>
        <v/>
      </c>
    </row>
    <row r="15" spans="1:72" s="1" customFormat="1" ht="21.95" customHeight="1" x14ac:dyDescent="0.25">
      <c r="A15" s="162" t="s">
        <v>33</v>
      </c>
      <c r="B15" s="47">
        <v>24</v>
      </c>
      <c r="C15" s="48">
        <v>6.85</v>
      </c>
      <c r="D15" s="49" t="s">
        <v>34</v>
      </c>
      <c r="E15" s="50" t="s">
        <v>35</v>
      </c>
      <c r="F15" s="51">
        <v>0.29930000000000001</v>
      </c>
      <c r="G15" s="52">
        <f t="shared" ref="G15:G27" si="4">IF(AND(F15="",E15=""),"",$C15-($C15*F15))</f>
        <v>4.7997949999999996</v>
      </c>
      <c r="H15" s="53" t="s">
        <v>36</v>
      </c>
      <c r="I15" s="51">
        <v>0.34310000000000002</v>
      </c>
      <c r="J15" s="52">
        <f t="shared" ref="J15:J27" si="5">IF(AND(I15="",H15=""),"",$C15-($C15*I15))</f>
        <v>4.499765</v>
      </c>
      <c r="K15" s="53" t="s">
        <v>37</v>
      </c>
      <c r="L15" s="51">
        <v>0.38690000000000002</v>
      </c>
      <c r="M15" s="52">
        <f t="shared" ref="M15:M27" si="6">IF(AND(L15="",K15=""),"",$C15-($C15*L15))</f>
        <v>4.1997349999999996</v>
      </c>
      <c r="N15" s="53"/>
      <c r="O15" s="51"/>
      <c r="P15" s="52" t="str">
        <f t="shared" ref="P15:P27" si="7">IF(AND(O15="",N15=""),"",$C15-($C15*O15))</f>
        <v/>
      </c>
    </row>
    <row r="16" spans="1:72" s="1" customFormat="1" ht="21.95" customHeight="1" x14ac:dyDescent="0.25">
      <c r="A16" s="163"/>
      <c r="B16" s="54">
        <v>4</v>
      </c>
      <c r="C16" s="48">
        <v>35</v>
      </c>
      <c r="D16" s="55" t="s">
        <v>38</v>
      </c>
      <c r="E16" s="50" t="s">
        <v>39</v>
      </c>
      <c r="F16" s="51">
        <v>0.22</v>
      </c>
      <c r="G16" s="52">
        <f t="shared" si="4"/>
        <v>27.3</v>
      </c>
      <c r="H16" s="53" t="s">
        <v>40</v>
      </c>
      <c r="I16" s="51">
        <v>0.28139999999999998</v>
      </c>
      <c r="J16" s="52">
        <f t="shared" si="5"/>
        <v>25.151</v>
      </c>
      <c r="K16" s="53" t="s">
        <v>41</v>
      </c>
      <c r="L16" s="51">
        <v>0.31430000000000002</v>
      </c>
      <c r="M16" s="52">
        <f t="shared" si="6"/>
        <v>23.999499999999998</v>
      </c>
      <c r="N16" s="53" t="s">
        <v>42</v>
      </c>
      <c r="O16" s="51">
        <v>0.3286</v>
      </c>
      <c r="P16" s="52">
        <f t="shared" si="7"/>
        <v>23.499000000000002</v>
      </c>
    </row>
    <row r="17" spans="1:16" s="1" customFormat="1" ht="21.95" customHeight="1" x14ac:dyDescent="0.25">
      <c r="A17" s="163"/>
      <c r="B17" s="54">
        <v>4</v>
      </c>
      <c r="C17" s="48">
        <v>32.5</v>
      </c>
      <c r="D17" s="49" t="s">
        <v>43</v>
      </c>
      <c r="E17" s="50" t="s">
        <v>39</v>
      </c>
      <c r="F17" s="51">
        <v>0.23080000000000001</v>
      </c>
      <c r="G17" s="52">
        <f t="shared" si="4"/>
        <v>24.998999999999999</v>
      </c>
      <c r="H17" s="53" t="s">
        <v>40</v>
      </c>
      <c r="I17" s="51">
        <v>0.27689999999999998</v>
      </c>
      <c r="J17" s="52">
        <f t="shared" si="5"/>
        <v>23.50075</v>
      </c>
      <c r="K17" s="53" t="s">
        <v>44</v>
      </c>
      <c r="L17" s="51">
        <v>0.30769999999999997</v>
      </c>
      <c r="M17" s="52">
        <f t="shared" si="6"/>
        <v>22.499749999999999</v>
      </c>
      <c r="N17" s="53"/>
      <c r="O17" s="51"/>
      <c r="P17" s="52" t="str">
        <f t="shared" si="7"/>
        <v/>
      </c>
    </row>
    <row r="18" spans="1:16" s="1" customFormat="1" ht="21.95" customHeight="1" x14ac:dyDescent="0.25">
      <c r="A18" s="163"/>
      <c r="B18" s="54">
        <v>24</v>
      </c>
      <c r="C18" s="48">
        <v>5.42</v>
      </c>
      <c r="D18" s="49" t="s">
        <v>45</v>
      </c>
      <c r="E18" s="50" t="s">
        <v>39</v>
      </c>
      <c r="F18" s="51">
        <v>0.23250000000000001</v>
      </c>
      <c r="G18" s="52">
        <f t="shared" si="4"/>
        <v>4.1598499999999996</v>
      </c>
      <c r="H18" s="53" t="s">
        <v>40</v>
      </c>
      <c r="I18" s="51">
        <v>0.27679999999999999</v>
      </c>
      <c r="J18" s="52">
        <f t="shared" si="5"/>
        <v>3.9197439999999997</v>
      </c>
      <c r="K18" s="53" t="s">
        <v>44</v>
      </c>
      <c r="L18" s="51">
        <v>0.30809999999999998</v>
      </c>
      <c r="M18" s="52">
        <f t="shared" si="6"/>
        <v>3.7500979999999999</v>
      </c>
      <c r="N18" s="53"/>
      <c r="O18" s="51"/>
      <c r="P18" s="52" t="str">
        <f t="shared" si="7"/>
        <v/>
      </c>
    </row>
    <row r="19" spans="1:16" s="1" customFormat="1" ht="21.95" customHeight="1" x14ac:dyDescent="0.25">
      <c r="A19" s="163"/>
      <c r="B19" s="54">
        <v>24</v>
      </c>
      <c r="C19" s="48">
        <v>8.1999999999999993</v>
      </c>
      <c r="D19" s="49" t="s">
        <v>46</v>
      </c>
      <c r="E19" s="50" t="s">
        <v>39</v>
      </c>
      <c r="F19" s="51">
        <v>0.31709999999999999</v>
      </c>
      <c r="G19" s="52">
        <f t="shared" si="4"/>
        <v>5.5997799999999991</v>
      </c>
      <c r="H19" s="53" t="s">
        <v>40</v>
      </c>
      <c r="I19" s="51">
        <v>0.35849999999999999</v>
      </c>
      <c r="J19" s="52">
        <f t="shared" si="5"/>
        <v>5.2602999999999991</v>
      </c>
      <c r="K19" s="53" t="s">
        <v>44</v>
      </c>
      <c r="L19" s="51">
        <v>0.39019999999999999</v>
      </c>
      <c r="M19" s="52">
        <f t="shared" si="6"/>
        <v>5.0003599999999997</v>
      </c>
      <c r="N19" s="53"/>
      <c r="O19" s="51"/>
      <c r="P19" s="52" t="str">
        <f t="shared" si="7"/>
        <v/>
      </c>
    </row>
    <row r="20" spans="1:16" s="1" customFormat="1" ht="21.95" customHeight="1" x14ac:dyDescent="0.25">
      <c r="A20" s="163"/>
      <c r="B20" s="54">
        <v>4</v>
      </c>
      <c r="C20" s="48">
        <v>42.5</v>
      </c>
      <c r="D20" s="55" t="s">
        <v>47</v>
      </c>
      <c r="E20" s="50" t="s">
        <v>39</v>
      </c>
      <c r="F20" s="51">
        <v>0.29409999999999997</v>
      </c>
      <c r="G20" s="52">
        <f t="shared" si="4"/>
        <v>30.000750000000004</v>
      </c>
      <c r="H20" s="53" t="s">
        <v>48</v>
      </c>
      <c r="I20" s="51">
        <v>0.33179999999999998</v>
      </c>
      <c r="J20" s="52">
        <f t="shared" si="5"/>
        <v>28.398499999999999</v>
      </c>
      <c r="K20" s="53"/>
      <c r="L20" s="51"/>
      <c r="M20" s="52" t="str">
        <f t="shared" si="6"/>
        <v/>
      </c>
      <c r="N20" s="53"/>
      <c r="O20" s="51"/>
      <c r="P20" s="52" t="str">
        <f t="shared" si="7"/>
        <v/>
      </c>
    </row>
    <row r="21" spans="1:16" s="1" customFormat="1" ht="21.95" customHeight="1" x14ac:dyDescent="0.25">
      <c r="A21" s="163"/>
      <c r="B21" s="54">
        <v>4</v>
      </c>
      <c r="C21" s="48">
        <v>31.5</v>
      </c>
      <c r="D21" s="55" t="s">
        <v>49</v>
      </c>
      <c r="E21" s="50" t="s">
        <v>50</v>
      </c>
      <c r="F21" s="51">
        <v>0.23680000000000001</v>
      </c>
      <c r="G21" s="52">
        <f t="shared" si="4"/>
        <v>24.040800000000001</v>
      </c>
      <c r="H21" s="53" t="s">
        <v>51</v>
      </c>
      <c r="I21" s="51">
        <v>0.29210000000000003</v>
      </c>
      <c r="J21" s="52">
        <f t="shared" si="5"/>
        <v>22.298850000000002</v>
      </c>
      <c r="K21" s="53"/>
      <c r="L21" s="51"/>
      <c r="M21" s="52" t="str">
        <f t="shared" si="6"/>
        <v/>
      </c>
      <c r="N21" s="53"/>
      <c r="O21" s="51"/>
      <c r="P21" s="52" t="str">
        <f t="shared" si="7"/>
        <v/>
      </c>
    </row>
    <row r="22" spans="1:16" s="1" customFormat="1" ht="21.95" customHeight="1" x14ac:dyDescent="0.25">
      <c r="A22" s="163"/>
      <c r="B22" s="54">
        <v>12</v>
      </c>
      <c r="C22" s="48">
        <v>8.82</v>
      </c>
      <c r="D22" s="55" t="s">
        <v>52</v>
      </c>
      <c r="E22" s="50" t="s">
        <v>53</v>
      </c>
      <c r="F22" s="51">
        <v>0.32540000000000002</v>
      </c>
      <c r="G22" s="52">
        <f t="shared" si="4"/>
        <v>5.9499719999999998</v>
      </c>
      <c r="H22" s="53" t="s">
        <v>22</v>
      </c>
      <c r="I22" s="51">
        <v>0.36959999999999998</v>
      </c>
      <c r="J22" s="52">
        <f t="shared" si="5"/>
        <v>5.5601280000000006</v>
      </c>
      <c r="K22" s="53"/>
      <c r="L22" s="51"/>
      <c r="M22" s="52" t="str">
        <f t="shared" si="6"/>
        <v/>
      </c>
      <c r="N22" s="53"/>
      <c r="O22" s="51"/>
      <c r="P22" s="52" t="str">
        <f t="shared" si="7"/>
        <v/>
      </c>
    </row>
    <row r="23" spans="1:16" s="1" customFormat="1" ht="21.95" customHeight="1" x14ac:dyDescent="0.25">
      <c r="A23" s="163"/>
      <c r="B23" s="54">
        <v>24</v>
      </c>
      <c r="C23" s="48">
        <v>7.45</v>
      </c>
      <c r="D23" s="49" t="s">
        <v>54</v>
      </c>
      <c r="E23" s="50" t="s">
        <v>53</v>
      </c>
      <c r="F23" s="51">
        <v>0.24829999999999999</v>
      </c>
      <c r="G23" s="52">
        <f t="shared" si="4"/>
        <v>5.6001650000000005</v>
      </c>
      <c r="H23" s="53" t="s">
        <v>22</v>
      </c>
      <c r="I23" s="51">
        <v>0.29399999999999998</v>
      </c>
      <c r="J23" s="52">
        <f t="shared" si="5"/>
        <v>5.2597000000000005</v>
      </c>
      <c r="K23" s="53"/>
      <c r="L23" s="51"/>
      <c r="M23" s="52" t="str">
        <f t="shared" si="6"/>
        <v/>
      </c>
      <c r="N23" s="53"/>
      <c r="O23" s="51"/>
      <c r="P23" s="52" t="str">
        <f t="shared" si="7"/>
        <v/>
      </c>
    </row>
    <row r="24" spans="1:16" s="1" customFormat="1" ht="21.95" customHeight="1" x14ac:dyDescent="0.25">
      <c r="A24" s="163"/>
      <c r="B24" s="54">
        <v>4</v>
      </c>
      <c r="C24" s="56">
        <v>42.5</v>
      </c>
      <c r="D24" s="57" t="s">
        <v>55</v>
      </c>
      <c r="E24" s="58" t="s">
        <v>39</v>
      </c>
      <c r="F24" s="59">
        <v>0.29409999999999997</v>
      </c>
      <c r="G24" s="60">
        <f t="shared" si="4"/>
        <v>30.000750000000004</v>
      </c>
      <c r="H24" s="58" t="s">
        <v>48</v>
      </c>
      <c r="I24" s="59">
        <v>0.33179999999999998</v>
      </c>
      <c r="J24" s="60">
        <f t="shared" si="5"/>
        <v>28.398499999999999</v>
      </c>
      <c r="K24" s="58"/>
      <c r="L24" s="59"/>
      <c r="M24" s="60" t="str">
        <f t="shared" si="6"/>
        <v/>
      </c>
      <c r="N24" s="58"/>
      <c r="O24" s="59"/>
      <c r="P24" s="60" t="str">
        <f t="shared" si="7"/>
        <v/>
      </c>
    </row>
    <row r="25" spans="1:16" s="1" customFormat="1" ht="21.95" customHeight="1" x14ac:dyDescent="0.25">
      <c r="A25" s="163"/>
      <c r="B25" s="54">
        <v>24</v>
      </c>
      <c r="C25" s="56">
        <v>11.45</v>
      </c>
      <c r="D25" s="61" t="s">
        <v>56</v>
      </c>
      <c r="E25" s="58" t="s">
        <v>57</v>
      </c>
      <c r="F25" s="59">
        <v>0.29959999999999998</v>
      </c>
      <c r="G25" s="60">
        <f t="shared" si="4"/>
        <v>8.0195799999999995</v>
      </c>
      <c r="H25" s="58"/>
      <c r="I25" s="59"/>
      <c r="J25" s="60" t="str">
        <f t="shared" si="5"/>
        <v/>
      </c>
      <c r="K25" s="58"/>
      <c r="L25" s="59"/>
      <c r="M25" s="60" t="str">
        <f t="shared" si="6"/>
        <v/>
      </c>
      <c r="N25" s="58"/>
      <c r="O25" s="59"/>
      <c r="P25" s="60" t="str">
        <f t="shared" si="7"/>
        <v/>
      </c>
    </row>
    <row r="26" spans="1:16" s="1" customFormat="1" ht="21.95" customHeight="1" x14ac:dyDescent="0.25">
      <c r="A26" s="163"/>
      <c r="B26" s="54">
        <v>4</v>
      </c>
      <c r="C26" s="56">
        <v>32.5</v>
      </c>
      <c r="D26" s="57" t="s">
        <v>58</v>
      </c>
      <c r="E26" s="58" t="s">
        <v>50</v>
      </c>
      <c r="F26" s="59">
        <v>0.23080000000000001</v>
      </c>
      <c r="G26" s="60">
        <f t="shared" si="4"/>
        <v>24.998999999999999</v>
      </c>
      <c r="H26" s="58" t="s">
        <v>59</v>
      </c>
      <c r="I26" s="59">
        <v>0.27689999999999998</v>
      </c>
      <c r="J26" s="60">
        <f t="shared" si="5"/>
        <v>23.50075</v>
      </c>
      <c r="K26" s="58" t="s">
        <v>60</v>
      </c>
      <c r="L26" s="59">
        <v>0.2923</v>
      </c>
      <c r="M26" s="60">
        <f t="shared" si="6"/>
        <v>23.000250000000001</v>
      </c>
      <c r="N26" s="58"/>
      <c r="O26" s="59"/>
      <c r="P26" s="60" t="str">
        <f t="shared" si="7"/>
        <v/>
      </c>
    </row>
    <row r="27" spans="1:16" s="1" customFormat="1" ht="21.95" customHeight="1" x14ac:dyDescent="0.25">
      <c r="A27" s="163"/>
      <c r="B27" s="54">
        <v>24</v>
      </c>
      <c r="C27" s="56">
        <v>8.1999999999999993</v>
      </c>
      <c r="D27" s="57" t="s">
        <v>61</v>
      </c>
      <c r="E27" s="58" t="s">
        <v>50</v>
      </c>
      <c r="F27" s="59">
        <v>0.31709999999999999</v>
      </c>
      <c r="G27" s="60">
        <f t="shared" si="4"/>
        <v>5.5997799999999991</v>
      </c>
      <c r="H27" s="58" t="s">
        <v>59</v>
      </c>
      <c r="I27" s="59">
        <v>0.35849999999999999</v>
      </c>
      <c r="J27" s="60">
        <f t="shared" si="5"/>
        <v>5.2602999999999991</v>
      </c>
      <c r="K27" s="58" t="s">
        <v>60</v>
      </c>
      <c r="L27" s="59">
        <v>0.39019999999999999</v>
      </c>
      <c r="M27" s="60">
        <f t="shared" si="6"/>
        <v>5.0003599999999997</v>
      </c>
      <c r="N27" s="58"/>
      <c r="O27" s="59"/>
      <c r="P27" s="60" t="str">
        <f t="shared" si="7"/>
        <v/>
      </c>
    </row>
    <row r="28" spans="1:16" s="1" customFormat="1" ht="21.95" customHeight="1" x14ac:dyDescent="0.25">
      <c r="A28" s="163"/>
      <c r="B28" s="54">
        <v>24</v>
      </c>
      <c r="C28" s="56">
        <v>11.45</v>
      </c>
      <c r="D28" s="61" t="s">
        <v>62</v>
      </c>
      <c r="E28" s="58" t="s">
        <v>57</v>
      </c>
      <c r="F28" s="59">
        <v>0.29959999999999998</v>
      </c>
      <c r="G28" s="60">
        <f t="shared" si="0"/>
        <v>8.0195799999999995</v>
      </c>
      <c r="H28" s="58"/>
      <c r="I28" s="59"/>
      <c r="J28" s="60" t="str">
        <f t="shared" si="1"/>
        <v/>
      </c>
      <c r="K28" s="58"/>
      <c r="L28" s="59"/>
      <c r="M28" s="60" t="str">
        <f t="shared" si="2"/>
        <v/>
      </c>
      <c r="N28" s="58"/>
      <c r="O28" s="59"/>
      <c r="P28" s="60" t="str">
        <f t="shared" si="3"/>
        <v/>
      </c>
    </row>
    <row r="29" spans="1:16" s="1" customFormat="1" ht="21.95" customHeight="1" x14ac:dyDescent="0.25">
      <c r="A29" s="163"/>
      <c r="B29" s="54">
        <v>4</v>
      </c>
      <c r="C29" s="56">
        <v>32.5</v>
      </c>
      <c r="D29" s="57" t="s">
        <v>63</v>
      </c>
      <c r="E29" s="58" t="s">
        <v>50</v>
      </c>
      <c r="F29" s="59">
        <v>0.23080000000000001</v>
      </c>
      <c r="G29" s="60">
        <f t="shared" si="0"/>
        <v>24.998999999999999</v>
      </c>
      <c r="H29" s="58" t="s">
        <v>59</v>
      </c>
      <c r="I29" s="59">
        <v>0.27689999999999998</v>
      </c>
      <c r="J29" s="60">
        <f t="shared" si="1"/>
        <v>23.50075</v>
      </c>
      <c r="K29" s="58" t="s">
        <v>60</v>
      </c>
      <c r="L29" s="59">
        <v>0.2923</v>
      </c>
      <c r="M29" s="60">
        <f t="shared" si="2"/>
        <v>23.000250000000001</v>
      </c>
      <c r="N29" s="58"/>
      <c r="O29" s="59"/>
      <c r="P29" s="60" t="str">
        <f t="shared" si="3"/>
        <v/>
      </c>
    </row>
    <row r="30" spans="1:16" s="1" customFormat="1" ht="21.95" customHeight="1" x14ac:dyDescent="0.25">
      <c r="A30" s="163"/>
      <c r="B30" s="54">
        <v>20</v>
      </c>
      <c r="C30" s="48">
        <v>8.1999999999999993</v>
      </c>
      <c r="D30" s="55" t="s">
        <v>64</v>
      </c>
      <c r="E30" s="50" t="s">
        <v>53</v>
      </c>
      <c r="F30" s="51">
        <v>0.17069999999999999</v>
      </c>
      <c r="G30" s="52">
        <f t="shared" si="0"/>
        <v>6.8002599999999997</v>
      </c>
      <c r="H30" s="53" t="s">
        <v>65</v>
      </c>
      <c r="I30" s="51">
        <v>0.20730000000000001</v>
      </c>
      <c r="J30" s="52">
        <f t="shared" si="1"/>
        <v>6.5001399999999991</v>
      </c>
      <c r="K30" s="53" t="s">
        <v>27</v>
      </c>
      <c r="L30" s="51">
        <v>0.24390000000000001</v>
      </c>
      <c r="M30" s="52">
        <f t="shared" si="2"/>
        <v>6.2000199999999994</v>
      </c>
      <c r="N30" s="53"/>
      <c r="O30" s="51"/>
      <c r="P30" s="52" t="str">
        <f t="shared" si="3"/>
        <v/>
      </c>
    </row>
    <row r="31" spans="1:16" s="1" customFormat="1" ht="21.95" customHeight="1" thickBot="1" x14ac:dyDescent="0.3">
      <c r="A31" s="164"/>
      <c r="B31" s="62">
        <v>24</v>
      </c>
      <c r="C31" s="63">
        <v>8.1999999999999993</v>
      </c>
      <c r="D31" s="64" t="s">
        <v>66</v>
      </c>
      <c r="E31" s="65" t="s">
        <v>50</v>
      </c>
      <c r="F31" s="66">
        <v>0.31709999999999999</v>
      </c>
      <c r="G31" s="67">
        <f t="shared" si="0"/>
        <v>5.5997799999999991</v>
      </c>
      <c r="H31" s="68" t="s">
        <v>59</v>
      </c>
      <c r="I31" s="66">
        <v>0.35849999999999999</v>
      </c>
      <c r="J31" s="67">
        <f t="shared" si="1"/>
        <v>5.2602999999999991</v>
      </c>
      <c r="K31" s="68" t="s">
        <v>60</v>
      </c>
      <c r="L31" s="66">
        <v>0.39019999999999999</v>
      </c>
      <c r="M31" s="67">
        <f t="shared" si="2"/>
        <v>5.0003599999999997</v>
      </c>
      <c r="N31" s="68"/>
      <c r="O31" s="66"/>
      <c r="P31" s="67" t="str">
        <f t="shared" si="3"/>
        <v/>
      </c>
    </row>
  </sheetData>
  <mergeCells count="5">
    <mergeCell ref="A1:P1"/>
    <mergeCell ref="A2:P2"/>
    <mergeCell ref="E4:P4"/>
    <mergeCell ref="A6:A13"/>
    <mergeCell ref="A15:A31"/>
  </mergeCells>
  <pageMargins left="0.7" right="0.7" top="0.75" bottom="0.75" header="0.3" footer="0.3"/>
  <pageSetup paperSize="8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מאי-יוני 2024</vt:lpstr>
      <vt:lpstr>קרטון כולל כולל</vt:lpstr>
      <vt:lpstr>יקבי כרמל (2)</vt:lpstr>
      <vt:lpstr>יקבי כרמל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 Greenstain</dc:creator>
  <cp:lastModifiedBy>Ruti Greenstain</cp:lastModifiedBy>
  <cp:lastPrinted>2024-05-12T09:18:15Z</cp:lastPrinted>
  <dcterms:created xsi:type="dcterms:W3CDTF">2023-12-10T07:07:40Z</dcterms:created>
  <dcterms:modified xsi:type="dcterms:W3CDTF">2024-05-12T09:18:22Z</dcterms:modified>
</cp:coreProperties>
</file>